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atamariko\Desktop\"/>
    </mc:Choice>
  </mc:AlternateContent>
  <bookViews>
    <workbookView xWindow="600" yWindow="120" windowWidth="19395" windowHeight="7830"/>
  </bookViews>
  <sheets>
    <sheet name="申告・割振り簿" sheetId="1" r:id="rId1"/>
  </sheets>
  <definedNames>
    <definedName name="_xlnm._FilterDatabase" localSheetId="0" hidden="1">申告・割振り簿!$B$9:$N$21</definedName>
    <definedName name="_xlnm.Print_Area" localSheetId="0">申告・割振り簿!$A$1:$Z$37</definedName>
  </definedNames>
  <calcPr calcId="152511"/>
</workbook>
</file>

<file path=xl/calcChain.xml><?xml version="1.0" encoding="utf-8"?>
<calcChain xmlns="http://schemas.openxmlformats.org/spreadsheetml/2006/main">
  <c r="C11" i="1" l="1"/>
  <c r="D6" i="1"/>
  <c r="G5" i="1"/>
  <c r="D5" i="1"/>
  <c r="B12" i="1"/>
  <c r="B13" i="1" s="1"/>
  <c r="B14" i="1" s="1"/>
  <c r="B15" i="1" s="1"/>
  <c r="B17" i="1" s="1"/>
  <c r="B18" i="1" s="1"/>
  <c r="B19" i="1" s="1"/>
  <c r="B20" i="1" s="1"/>
  <c r="B21" i="1" s="1"/>
  <c r="B23" i="1" s="1"/>
  <c r="B24" i="1" s="1"/>
  <c r="B25" i="1" s="1"/>
  <c r="B26" i="1" s="1"/>
  <c r="B27" i="1" s="1"/>
  <c r="B29" i="1" s="1"/>
  <c r="B30" i="1" s="1"/>
  <c r="B31" i="1" s="1"/>
  <c r="B32" i="1" s="1"/>
  <c r="B33" i="1" s="1"/>
  <c r="C33" i="1" s="1"/>
  <c r="C27" i="1" l="1"/>
  <c r="C14" i="1"/>
  <c r="C18" i="1"/>
  <c r="C24" i="1"/>
  <c r="C19" i="1"/>
  <c r="C29" i="1"/>
  <c r="C13" i="1"/>
  <c r="C23" i="1"/>
  <c r="C32" i="1"/>
  <c r="C15" i="1"/>
  <c r="C20" i="1"/>
  <c r="C25" i="1"/>
  <c r="C30" i="1"/>
  <c r="C12" i="1"/>
  <c r="C17" i="1"/>
  <c r="C21" i="1"/>
  <c r="C26" i="1"/>
  <c r="C31" i="1"/>
  <c r="O20" i="1"/>
  <c r="O12" i="1"/>
  <c r="O11" i="1"/>
  <c r="S33" i="1"/>
  <c r="R33" i="1"/>
  <c r="S32" i="1"/>
  <c r="R32" i="1"/>
  <c r="S31" i="1"/>
  <c r="R31" i="1"/>
  <c r="S30" i="1"/>
  <c r="R30" i="1"/>
  <c r="S29" i="1"/>
  <c r="R29" i="1"/>
  <c r="P33" i="1"/>
  <c r="O33" i="1"/>
  <c r="P32" i="1"/>
  <c r="O32" i="1"/>
  <c r="P31" i="1"/>
  <c r="O31" i="1"/>
  <c r="P30" i="1"/>
  <c r="O30" i="1"/>
  <c r="P29" i="1"/>
  <c r="O29" i="1"/>
  <c r="S27" i="1"/>
  <c r="R27" i="1"/>
  <c r="S26" i="1"/>
  <c r="R26" i="1"/>
  <c r="S25" i="1"/>
  <c r="R25" i="1"/>
  <c r="S24" i="1"/>
  <c r="R24" i="1"/>
  <c r="S23" i="1"/>
  <c r="R23" i="1"/>
  <c r="P27" i="1"/>
  <c r="O27" i="1"/>
  <c r="P26" i="1"/>
  <c r="O26" i="1"/>
  <c r="P25" i="1"/>
  <c r="O25" i="1"/>
  <c r="P24" i="1"/>
  <c r="O24" i="1"/>
  <c r="P23" i="1"/>
  <c r="O23" i="1"/>
  <c r="S21" i="1"/>
  <c r="R21" i="1"/>
  <c r="S20" i="1"/>
  <c r="R20" i="1"/>
  <c r="S19" i="1"/>
  <c r="R19" i="1"/>
  <c r="S18" i="1"/>
  <c r="R18" i="1"/>
  <c r="S17" i="1"/>
  <c r="R17" i="1"/>
  <c r="P21" i="1"/>
  <c r="O21" i="1"/>
  <c r="P20" i="1"/>
  <c r="P19" i="1"/>
  <c r="O19" i="1"/>
  <c r="P18" i="1"/>
  <c r="O18" i="1"/>
  <c r="P17" i="1"/>
  <c r="O17" i="1"/>
  <c r="S15" i="1"/>
  <c r="T15" i="1" s="1"/>
  <c r="R15" i="1"/>
  <c r="S14" i="1"/>
  <c r="R14" i="1"/>
  <c r="S13" i="1"/>
  <c r="T13" i="1" s="1"/>
  <c r="R13" i="1"/>
  <c r="S12" i="1"/>
  <c r="R12" i="1"/>
  <c r="S11" i="1"/>
  <c r="R11" i="1"/>
  <c r="P15" i="1"/>
  <c r="O15" i="1"/>
  <c r="P14" i="1"/>
  <c r="Q14" i="1" s="1"/>
  <c r="O14" i="1"/>
  <c r="P13" i="1"/>
  <c r="O13" i="1"/>
  <c r="P12" i="1"/>
  <c r="P11" i="1"/>
  <c r="I33" i="1"/>
  <c r="F33" i="1"/>
  <c r="I32" i="1"/>
  <c r="F32" i="1"/>
  <c r="I31" i="1"/>
  <c r="F31" i="1"/>
  <c r="I30" i="1"/>
  <c r="F30" i="1"/>
  <c r="I29" i="1"/>
  <c r="F29" i="1"/>
  <c r="I27" i="1"/>
  <c r="F27" i="1"/>
  <c r="I26" i="1"/>
  <c r="F26" i="1"/>
  <c r="I25" i="1"/>
  <c r="F25" i="1"/>
  <c r="Q24" i="1"/>
  <c r="I24" i="1"/>
  <c r="F24" i="1"/>
  <c r="I23" i="1"/>
  <c r="F23" i="1"/>
  <c r="F12" i="1"/>
  <c r="I12" i="1"/>
  <c r="F13" i="1"/>
  <c r="I13" i="1"/>
  <c r="F14" i="1"/>
  <c r="I14" i="1"/>
  <c r="F15" i="1"/>
  <c r="I15" i="1"/>
  <c r="F17" i="1"/>
  <c r="I17" i="1"/>
  <c r="F18" i="1"/>
  <c r="I18" i="1"/>
  <c r="F19" i="1"/>
  <c r="I19" i="1"/>
  <c r="F20" i="1"/>
  <c r="I20" i="1"/>
  <c r="F21" i="1"/>
  <c r="I21" i="1"/>
  <c r="Y15" i="1" l="1"/>
  <c r="Y19" i="1"/>
  <c r="J29" i="1"/>
  <c r="J31" i="1"/>
  <c r="N31" i="1" s="1"/>
  <c r="Q17" i="1"/>
  <c r="Q29" i="1"/>
  <c r="Y25" i="1"/>
  <c r="N29" i="1"/>
  <c r="Q20" i="1"/>
  <c r="Q21" i="1"/>
  <c r="T18" i="1"/>
  <c r="T20" i="1"/>
  <c r="Q25" i="1"/>
  <c r="Q27" i="1"/>
  <c r="T26" i="1"/>
  <c r="U26" i="1" s="1"/>
  <c r="Q31" i="1"/>
  <c r="T32" i="1"/>
  <c r="T30" i="1"/>
  <c r="Q13" i="1"/>
  <c r="U13" i="1" s="1"/>
  <c r="Y13" i="1" s="1"/>
  <c r="Q15" i="1"/>
  <c r="U15" i="1" s="1"/>
  <c r="T14" i="1"/>
  <c r="U14" i="1" s="1"/>
  <c r="Y14" i="1" s="1"/>
  <c r="Q19" i="1"/>
  <c r="U19" i="1" s="1"/>
  <c r="T17" i="1"/>
  <c r="U17" i="1" s="1"/>
  <c r="Y17" i="1" s="1"/>
  <c r="T19" i="1"/>
  <c r="T21" i="1"/>
  <c r="Q26" i="1"/>
  <c r="T23" i="1"/>
  <c r="T25" i="1"/>
  <c r="U25" i="1" s="1"/>
  <c r="W25" i="1" s="1"/>
  <c r="V25" i="1" s="1"/>
  <c r="T27" i="1"/>
  <c r="Q30" i="1"/>
  <c r="Q32" i="1"/>
  <c r="U32" i="1" s="1"/>
  <c r="Y32" i="1" s="1"/>
  <c r="T29" i="1"/>
  <c r="U29" i="1" s="1"/>
  <c r="Y29" i="1" s="1"/>
  <c r="T33" i="1"/>
  <c r="Q33" i="1"/>
  <c r="J33" i="1"/>
  <c r="N33" i="1" s="1"/>
  <c r="J25" i="1"/>
  <c r="N25" i="1" s="1"/>
  <c r="Q23" i="1"/>
  <c r="T24" i="1"/>
  <c r="U24" i="1" s="1"/>
  <c r="Y24" i="1" s="1"/>
  <c r="J27" i="1"/>
  <c r="Q11" i="1"/>
  <c r="Q18" i="1"/>
  <c r="T31" i="1"/>
  <c r="J23" i="1"/>
  <c r="N23" i="1" s="1"/>
  <c r="J30" i="1"/>
  <c r="J32" i="1"/>
  <c r="N32" i="1" s="1"/>
  <c r="T12" i="1"/>
  <c r="Q12" i="1"/>
  <c r="U12" i="1" s="1"/>
  <c r="Y12" i="1" s="1"/>
  <c r="T11" i="1"/>
  <c r="U27" i="1"/>
  <c r="W27" i="1" s="1"/>
  <c r="V27" i="1" s="1"/>
  <c r="L29" i="1"/>
  <c r="K29" i="1" s="1"/>
  <c r="L31" i="1"/>
  <c r="K31" i="1" s="1"/>
  <c r="J24" i="1"/>
  <c r="J26" i="1"/>
  <c r="N26" i="1" s="1"/>
  <c r="L23" i="1"/>
  <c r="K23" i="1" s="1"/>
  <c r="U21" i="1"/>
  <c r="Y21" i="1" s="1"/>
  <c r="J19" i="1"/>
  <c r="N19" i="1" s="1"/>
  <c r="J15" i="1"/>
  <c r="J14" i="1"/>
  <c r="N14" i="1" s="1"/>
  <c r="J21" i="1"/>
  <c r="N21" i="1" s="1"/>
  <c r="J20" i="1"/>
  <c r="N20" i="1" s="1"/>
  <c r="J18" i="1"/>
  <c r="N18" i="1" s="1"/>
  <c r="J13" i="1"/>
  <c r="N13" i="1" s="1"/>
  <c r="J17" i="1"/>
  <c r="N17" i="1" s="1"/>
  <c r="J12" i="1"/>
  <c r="N12" i="1" s="1"/>
  <c r="F11" i="1"/>
  <c r="I11" i="1"/>
  <c r="W26" i="1" l="1"/>
  <c r="Y26" i="1"/>
  <c r="U18" i="1"/>
  <c r="Y18" i="1" s="1"/>
  <c r="U23" i="1"/>
  <c r="Y23" i="1" s="1"/>
  <c r="U20" i="1"/>
  <c r="Y20" i="1" s="1"/>
  <c r="U31" i="1"/>
  <c r="Y27" i="1"/>
  <c r="U33" i="1"/>
  <c r="U34" i="1" s="1"/>
  <c r="U30" i="1"/>
  <c r="W32" i="1"/>
  <c r="V32" i="1" s="1"/>
  <c r="L24" i="1"/>
  <c r="K24" i="1" s="1"/>
  <c r="N24" i="1"/>
  <c r="L27" i="1"/>
  <c r="K27" i="1" s="1"/>
  <c r="N27" i="1"/>
  <c r="L15" i="1"/>
  <c r="K15" i="1" s="1"/>
  <c r="N15" i="1"/>
  <c r="W29" i="1"/>
  <c r="V29" i="1" s="1"/>
  <c r="L30" i="1"/>
  <c r="K30" i="1" s="1"/>
  <c r="N30" i="1"/>
  <c r="L26" i="1"/>
  <c r="K26" i="1" s="1"/>
  <c r="L33" i="1"/>
  <c r="K33" i="1" s="1"/>
  <c r="U11" i="1"/>
  <c r="Y11" i="1" s="1"/>
  <c r="L25" i="1"/>
  <c r="K25" i="1" s="1"/>
  <c r="W24" i="1"/>
  <c r="V24" i="1" s="1"/>
  <c r="J28" i="1"/>
  <c r="J34" i="1"/>
  <c r="L34" i="1" s="1"/>
  <c r="K34" i="1" s="1"/>
  <c r="L32" i="1"/>
  <c r="K32" i="1" s="1"/>
  <c r="W17" i="1"/>
  <c r="V17" i="1" s="1"/>
  <c r="U22" i="1"/>
  <c r="W20" i="1"/>
  <c r="V20" i="1" s="1"/>
  <c r="L14" i="1"/>
  <c r="K14" i="1" s="1"/>
  <c r="J22" i="1"/>
  <c r="V26" i="1"/>
  <c r="W12" i="1"/>
  <c r="V12" i="1" s="1"/>
  <c r="W21" i="1"/>
  <c r="V21" i="1" s="1"/>
  <c r="W19" i="1"/>
  <c r="V19" i="1" s="1"/>
  <c r="W18" i="1"/>
  <c r="V18" i="1" s="1"/>
  <c r="W13" i="1"/>
  <c r="V13" i="1" s="1"/>
  <c r="W15" i="1"/>
  <c r="V15" i="1" s="1"/>
  <c r="W14" i="1"/>
  <c r="V14" i="1" s="1"/>
  <c r="L21" i="1"/>
  <c r="K21" i="1" s="1"/>
  <c r="L19" i="1"/>
  <c r="K19" i="1" s="1"/>
  <c r="L18" i="1"/>
  <c r="K18" i="1" s="1"/>
  <c r="L20" i="1"/>
  <c r="K20" i="1" s="1"/>
  <c r="L12" i="1"/>
  <c r="K12" i="1" s="1"/>
  <c r="L13" i="1"/>
  <c r="K13" i="1" s="1"/>
  <c r="L17" i="1"/>
  <c r="K17" i="1" s="1"/>
  <c r="J11" i="1"/>
  <c r="N11" i="1" s="1"/>
  <c r="U28" i="1" l="1"/>
  <c r="W31" i="1"/>
  <c r="V31" i="1" s="1"/>
  <c r="Y31" i="1"/>
  <c r="W23" i="1"/>
  <c r="V23" i="1" s="1"/>
  <c r="W30" i="1"/>
  <c r="V30" i="1" s="1"/>
  <c r="Y30" i="1"/>
  <c r="W33" i="1"/>
  <c r="V33" i="1" s="1"/>
  <c r="Y33" i="1"/>
  <c r="W11" i="1"/>
  <c r="V11" i="1" s="1"/>
  <c r="U16" i="1"/>
  <c r="U35" i="1" s="1"/>
  <c r="Y35" i="1" s="1"/>
  <c r="L28" i="1"/>
  <c r="K28" i="1" s="1"/>
  <c r="W34" i="1"/>
  <c r="V34" i="1" s="1"/>
  <c r="W28" i="1"/>
  <c r="V28" i="1" s="1"/>
  <c r="W22" i="1"/>
  <c r="V22" i="1" s="1"/>
  <c r="J16" i="1"/>
  <c r="J35" i="1" s="1"/>
  <c r="N35" i="1" s="1"/>
  <c r="L22" i="1"/>
  <c r="K22" i="1" s="1"/>
  <c r="L11" i="1"/>
  <c r="K11" i="1" s="1"/>
  <c r="W16" i="1" l="1"/>
  <c r="V16" i="1" s="1"/>
  <c r="W35" i="1"/>
  <c r="V35" i="1" s="1"/>
  <c r="L35" i="1"/>
  <c r="K35" i="1" s="1"/>
  <c r="L16" i="1"/>
  <c r="K16" i="1" s="1"/>
</calcChain>
</file>

<file path=xl/sharedStrings.xml><?xml version="1.0" encoding="utf-8"?>
<sst xmlns="http://schemas.openxmlformats.org/spreadsheetml/2006/main" count="44" uniqueCount="30">
  <si>
    <t>年月日</t>
    <rPh sb="0" eb="3">
      <t>ネンガッピ</t>
    </rPh>
    <phoneticPr fontId="3"/>
  </si>
  <si>
    <t>割振り年月日</t>
    <rPh sb="0" eb="2">
      <t>ワリフ</t>
    </rPh>
    <rPh sb="3" eb="6">
      <t>ネンガッピ</t>
    </rPh>
    <phoneticPr fontId="3"/>
  </si>
  <si>
    <t>申告年月日</t>
    <rPh sb="0" eb="2">
      <t>シンコク</t>
    </rPh>
    <rPh sb="2" eb="5">
      <t>ネンガッピ</t>
    </rPh>
    <phoneticPr fontId="3"/>
  </si>
  <si>
    <t>休憩時間</t>
    <rPh sb="0" eb="2">
      <t>キュウケイ</t>
    </rPh>
    <rPh sb="2" eb="4">
      <t>ジカン</t>
    </rPh>
    <phoneticPr fontId="3"/>
  </si>
  <si>
    <t>単位期間</t>
    <rPh sb="0" eb="2">
      <t>タンイ</t>
    </rPh>
    <rPh sb="2" eb="4">
      <t>キカン</t>
    </rPh>
    <phoneticPr fontId="3"/>
  </si>
  <si>
    <t>コアタイム</t>
    <phoneticPr fontId="3"/>
  </si>
  <si>
    <t>最低勤務時間数</t>
    <rPh sb="0" eb="2">
      <t>サイテイ</t>
    </rPh>
    <rPh sb="2" eb="4">
      <t>キンム</t>
    </rPh>
    <rPh sb="4" eb="7">
      <t>ジカンスウ</t>
    </rPh>
    <phoneticPr fontId="3"/>
  </si>
  <si>
    <t>小計</t>
    <rPh sb="0" eb="2">
      <t>ショウケイ</t>
    </rPh>
    <phoneticPr fontId="3"/>
  </si>
  <si>
    <t>合計</t>
    <rPh sb="0" eb="2">
      <t>ゴウケイ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</si>
  <si>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</si>
  <si>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</si>
  <si>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t>開始</t>
    <rPh sb="0" eb="2">
      <t>カイシ</t>
    </rPh>
    <phoneticPr fontId="3"/>
  </si>
  <si>
    <t>終了</t>
    <rPh sb="0" eb="2">
      <t>シュウリョウ</t>
    </rPh>
    <phoneticPr fontId="3"/>
  </si>
  <si>
    <t>勤務時間</t>
    <rPh sb="0" eb="2">
      <t>キンム</t>
    </rPh>
    <rPh sb="2" eb="4">
      <t>ジカン</t>
    </rPh>
    <phoneticPr fontId="3"/>
  </si>
  <si>
    <t>始業</t>
    <rPh sb="0" eb="2">
      <t>シギョウ</t>
    </rPh>
    <phoneticPr fontId="3"/>
  </si>
  <si>
    <t>終業</t>
    <rPh sb="0" eb="2">
      <t>シュウギョウ</t>
    </rPh>
    <phoneticPr fontId="3"/>
  </si>
  <si>
    <t>勤務時間数</t>
    <rPh sb="0" eb="2">
      <t>キンム</t>
    </rPh>
    <rPh sb="2" eb="5">
      <t>ジカンスウ</t>
    </rPh>
    <phoneticPr fontId="3"/>
  </si>
  <si>
    <t>一般／育児・介護</t>
    <rPh sb="0" eb="2">
      <t>イッパン</t>
    </rPh>
    <rPh sb="3" eb="5">
      <t>イクジ</t>
    </rPh>
    <rPh sb="6" eb="8">
      <t>カイゴ</t>
    </rPh>
    <phoneticPr fontId="3"/>
  </si>
  <si>
    <t>一般</t>
  </si>
  <si>
    <t>～</t>
    <phoneticPr fontId="3"/>
  </si>
  <si>
    <t>時間</t>
    <rPh sb="0" eb="2">
      <t>ジカン</t>
    </rPh>
    <phoneticPr fontId="3"/>
  </si>
  <si>
    <t>職員番号</t>
    <rPh sb="0" eb="2">
      <t>ショクイン</t>
    </rPh>
    <rPh sb="2" eb="4">
      <t>バンゴウ</t>
    </rPh>
    <phoneticPr fontId="3"/>
  </si>
  <si>
    <t>所　　属</t>
    <rPh sb="0" eb="1">
      <t>ショ</t>
    </rPh>
    <rPh sb="3" eb="4">
      <t>ゾク</t>
    </rPh>
    <phoneticPr fontId="3"/>
  </si>
  <si>
    <t>氏　　名</t>
    <rPh sb="0" eb="1">
      <t>シ</t>
    </rPh>
    <rPh sb="3" eb="4">
      <t>メイ</t>
    </rPh>
    <phoneticPr fontId="3"/>
  </si>
  <si>
    <t>【祝日リスト】</t>
    <rPh sb="1" eb="3">
      <t>シュクジツ</t>
    </rPh>
    <phoneticPr fontId="3"/>
  </si>
  <si>
    <t>【祝日リストend】</t>
    <rPh sb="1" eb="3">
      <t>シュクジツ</t>
    </rPh>
    <phoneticPr fontId="3"/>
  </si>
  <si>
    <t>内容確認</t>
    <rPh sb="0" eb="2">
      <t>ナイヨウ</t>
    </rPh>
    <rPh sb="2" eb="4">
      <t>カクニン</t>
    </rPh>
    <phoneticPr fontId="3"/>
  </si>
  <si>
    <t>備考</t>
    <rPh sb="0" eb="2">
      <t>ビコウ</t>
    </rPh>
    <phoneticPr fontId="3"/>
  </si>
  <si>
    <t>申告・割振り簿</t>
    <rPh sb="0" eb="2">
      <t>シンコク</t>
    </rPh>
    <rPh sb="3" eb="5">
      <t>ワリフ</t>
    </rPh>
    <rPh sb="6" eb="7">
      <t>ボ</t>
    </rPh>
    <phoneticPr fontId="3"/>
  </si>
  <si>
    <t>【平成２８年度用】</t>
    <rPh sb="1" eb="3">
      <t>ヘイセイ</t>
    </rPh>
    <rPh sb="5" eb="7">
      <t>ネンド</t>
    </rPh>
    <rPh sb="7" eb="8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</si>
</sst>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411]ggge&quot;年&quot;mm&quot;月&quot;dd&quot;日&quot;"/>
    <numFmt numFmtId="177" formatCode="0_);[Red]\(0\)"/>
    <numFmt numFmtId="178" formatCode="h:mm;@"/>
    <numFmt numFmtId="179" formatCode="#&quot; 週間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0" tint="-0.249977111117893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20" fontId="0" fillId="0" borderId="4" xfId="0" applyNumberFormat="1" applyBorder="1" applyProtection="1">
      <alignment vertical="center"/>
      <protection locked="0"/>
    </xf>
    <xf numFmtId="20" fontId="0" fillId="0" borderId="6" xfId="0" applyNumberForma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176" fontId="0" fillId="0" borderId="3" xfId="0" applyNumberFormat="1" applyBorder="1" applyProtection="1">
      <alignment vertical="center"/>
    </xf>
    <xf numFmtId="176" fontId="0" fillId="0" borderId="1" xfId="0" applyNumberFormat="1" applyBorder="1" applyAlignment="1" applyProtection="1">
      <alignment horizontal="center" vertical="center"/>
    </xf>
    <xf numFmtId="57" fontId="0" fillId="0" borderId="3" xfId="0" applyNumberFormat="1" applyBorder="1" applyProtection="1">
      <alignment vertical="center"/>
    </xf>
    <xf numFmtId="57" fontId="0" fillId="0" borderId="1" xfId="0" applyNumberFormat="1" applyBorder="1" applyProtection="1">
      <alignment vertical="center"/>
    </xf>
    <xf numFmtId="0" fontId="0" fillId="0" borderId="1" xfId="0" applyBorder="1" applyProtection="1">
      <alignment vertical="center"/>
    </xf>
    <xf numFmtId="0" fontId="0" fillId="0" borderId="6" xfId="0" applyBorder="1" applyProtection="1">
      <alignment vertical="center"/>
    </xf>
    <xf numFmtId="0" fontId="0" fillId="0" borderId="5" xfId="0" applyBorder="1" applyProtection="1">
      <alignment vertical="center"/>
    </xf>
    <xf numFmtId="38" fontId="0" fillId="0" borderId="1" xfId="1" applyFont="1" applyBorder="1" applyProtection="1">
      <alignment vertical="center"/>
    </xf>
    <xf numFmtId="0" fontId="0" fillId="0" borderId="0" xfId="0" applyAlignment="1" applyProtection="1">
      <alignment horizontal="center"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178" fontId="0" fillId="0" borderId="4" xfId="0" applyNumberFormat="1" applyBorder="1" applyProtection="1">
      <alignment vertical="center"/>
    </xf>
    <xf numFmtId="0" fontId="0" fillId="0" borderId="6" xfId="0" applyBorder="1" applyAlignment="1" applyProtection="1">
      <alignment horizontal="center" vertical="center"/>
    </xf>
    <xf numFmtId="178" fontId="0" fillId="0" borderId="5" xfId="0" applyNumberFormat="1" applyBorder="1" applyProtection="1">
      <alignment vertical="center"/>
    </xf>
    <xf numFmtId="177" fontId="0" fillId="0" borderId="0" xfId="0" applyNumberForma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176" fontId="0" fillId="2" borderId="3" xfId="0" applyNumberFormat="1" applyFill="1" applyBorder="1" applyProtection="1">
      <alignment vertical="center"/>
      <protection locked="0"/>
    </xf>
    <xf numFmtId="20" fontId="0" fillId="2" borderId="1" xfId="0" applyNumberFormat="1" applyFill="1" applyBorder="1" applyProtection="1">
      <alignment vertical="center"/>
      <protection locked="0"/>
    </xf>
    <xf numFmtId="176" fontId="9" fillId="0" borderId="0" xfId="0" applyNumberFormat="1" applyFont="1" applyProtection="1">
      <alignment vertical="center"/>
    </xf>
    <xf numFmtId="0" fontId="9" fillId="0" borderId="0" xfId="0" applyFont="1" applyProtection="1">
      <alignment vertical="center"/>
    </xf>
    <xf numFmtId="0" fontId="0" fillId="2" borderId="5" xfId="0" applyNumberFormat="1" applyFill="1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 wrapText="1"/>
    </xf>
    <xf numFmtId="20" fontId="0" fillId="2" borderId="13" xfId="0" applyNumberFormat="1" applyFill="1" applyBorder="1" applyProtection="1">
      <alignment vertical="center"/>
      <protection locked="0"/>
    </xf>
    <xf numFmtId="20" fontId="0" fillId="0" borderId="14" xfId="0" applyNumberFormat="1" applyBorder="1" applyProtection="1">
      <alignment vertical="center"/>
      <protection locked="0"/>
    </xf>
    <xf numFmtId="0" fontId="10" fillId="0" borderId="0" xfId="0" applyFont="1" applyBorder="1" applyProtection="1">
      <alignment vertical="center"/>
      <protection locked="0"/>
    </xf>
    <xf numFmtId="0" fontId="0" fillId="0" borderId="0" xfId="0" applyFont="1" applyBorder="1" applyProtection="1">
      <alignment vertical="center"/>
      <protection locked="0"/>
    </xf>
    <xf numFmtId="176" fontId="0" fillId="2" borderId="4" xfId="0" applyNumberFormat="1" applyFill="1" applyBorder="1" applyAlignment="1" applyProtection="1">
      <alignment vertical="center"/>
      <protection locked="0"/>
    </xf>
    <xf numFmtId="176" fontId="0" fillId="2" borderId="5" xfId="0" applyNumberFormat="1" applyFill="1" applyBorder="1" applyAlignment="1" applyProtection="1">
      <alignment vertical="center"/>
      <protection locked="0"/>
    </xf>
    <xf numFmtId="176" fontId="0" fillId="2" borderId="1" xfId="0" applyNumberFormat="1" applyFill="1" applyBorder="1" applyAlignment="1" applyProtection="1">
      <alignment vertical="center"/>
      <protection locked="0"/>
    </xf>
    <xf numFmtId="176" fontId="0" fillId="0" borderId="12" xfId="0" applyNumberFormat="1" applyFill="1" applyBorder="1" applyAlignment="1" applyProtection="1">
      <alignment vertical="center"/>
      <protection locked="0"/>
    </xf>
    <xf numFmtId="176" fontId="0" fillId="0" borderId="0" xfId="0" applyNumberFormat="1" applyFill="1" applyBorder="1" applyAlignment="1" applyProtection="1">
      <alignment vertical="center"/>
      <protection locked="0"/>
    </xf>
    <xf numFmtId="0" fontId="0" fillId="0" borderId="11" xfId="0" applyBorder="1" applyProtection="1">
      <alignment vertical="center"/>
    </xf>
    <xf numFmtId="0" fontId="11" fillId="0" borderId="4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0" fillId="0" borderId="1" xfId="0" applyNumberFormat="1" applyBorder="1" applyProtection="1">
      <alignment vertical="center"/>
    </xf>
    <xf numFmtId="0" fontId="0" fillId="0" borderId="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179" fontId="0" fillId="2" borderId="4" xfId="0" applyNumberFormat="1" applyFill="1" applyBorder="1" applyAlignment="1" applyProtection="1">
      <alignment horizontal="center" vertical="center" shrinkToFit="1"/>
      <protection locked="0"/>
    </xf>
    <xf numFmtId="179" fontId="0" fillId="2" borderId="6" xfId="0" applyNumberFormat="1" applyFill="1" applyBorder="1" applyAlignment="1" applyProtection="1">
      <alignment horizontal="center" vertical="center" shrinkToFit="1"/>
      <protection locked="0"/>
    </xf>
    <xf numFmtId="179" fontId="0" fillId="2" borderId="5" xfId="0" applyNumberForma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4" xfId="0" applyNumberFormat="1" applyBorder="1" applyAlignment="1" applyProtection="1">
      <alignment horizontal="center" vertical="center"/>
    </xf>
    <xf numFmtId="0" fontId="0" fillId="0" borderId="6" xfId="0" applyNumberForma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10">
    <dxf>
      <fill>
        <patternFill patternType="solid">
          <bgColor theme="0"/>
        </patternFill>
      </fill>
    </dxf>
    <dxf>
      <font>
        <b/>
        <i val="0"/>
        <color rgb="FFFF0000"/>
      </font>
    </dxf>
    <dxf>
      <numFmt numFmtId="0" formatCode="General"/>
    </dxf>
    <dxf>
      <numFmt numFmtId="0" formatCode="General"/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27213</xdr:colOff>
      <xdr:row>2</xdr:row>
      <xdr:rowOff>54428</xdr:rowOff>
    </xdr:from>
    <xdr:to>
      <xdr:col>13</xdr:col>
      <xdr:colOff>1564820</xdr:colOff>
      <xdr:row>35</xdr:row>
      <xdr:rowOff>133350</xdr:rowOff>
    </xdr:to>
    <xdr:sp macro="" textlink="">
      <xdr:nvSpPr>
        <xdr:cNvPr id="6" name="角丸四角形 5"/>
        <xdr:cNvSpPr/>
      </xdr:nvSpPr>
      <xdr:spPr>
        <a:xfrm>
          <a:off x="27213" y="517071"/>
          <a:ext cx="6585857" cy="7331529"/>
        </a:xfrm>
        <a:prstGeom prst="roundRect">
          <a:avLst>
            <a:gd name="adj" fmla="val 5940"/>
          </a:avLst>
        </a:prstGeom>
        <a:noFill/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</xdr:col>
      <xdr:colOff>38100</xdr:colOff>
      <xdr:row>0</xdr:row>
      <xdr:rowOff>57150</xdr:rowOff>
    </xdr:from>
    <xdr:to>
      <xdr:col>12</xdr:col>
      <xdr:colOff>504824</xdr:colOff>
      <xdr:row>2</xdr:row>
      <xdr:rowOff>161925</xdr:rowOff>
    </xdr:to>
    <xdr:sp macro="" textlink="">
      <xdr:nvSpPr>
        <xdr:cNvPr id="2" name="テキスト ボックス 1"/>
        <xdr:cNvSpPr txBox="1"/>
      </xdr:nvSpPr>
      <xdr:spPr>
        <a:xfrm>
          <a:off x="1590675" y="57150"/>
          <a:ext cx="3371849" cy="561975"/>
        </a:xfrm>
        <a:prstGeom prst="rect">
          <a:avLst/>
        </a:prstGeom>
        <a:pattFill prst="pct25">
          <a:fgClr>
            <a:schemeClr val="accent6">
              <a:lumMod val="20000"/>
              <a:lumOff val="80000"/>
            </a:schemeClr>
          </a:fgClr>
          <a:bgClr>
            <a:schemeClr val="bg1"/>
          </a:bgClr>
        </a:patt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 anchorCtr="0"/>
        <a:lstStyle/>
        <a:p>
          <a:r>
            <a:rPr kumimoji="1" lang="ja-JP" altLang="en-US" sz="1000"/>
            <a:t>以下、申告者記入欄（着色セル部分）。２以上の単位期間をまとめて申告する場合は、単位期間ごとに別シートとすること。</a:t>
          </a:r>
        </a:p>
      </xdr:txBody>
    </xdr:sp>
    <xdr:clientData/>
  </xdr:twoCellAnchor>
  <xdr:twoCellAnchor>
    <xdr:from>
      <xdr:col>14</xdr:col>
      <xdr:colOff>23132</xdr:colOff>
      <xdr:row>2</xdr:row>
      <xdr:rowOff>54428</xdr:rowOff>
    </xdr:from>
    <xdr:to>
      <xdr:col>25</xdr:col>
      <xdr:colOff>175532</xdr:colOff>
      <xdr:row>35</xdr:row>
      <xdr:rowOff>152400</xdr:rowOff>
    </xdr:to>
    <xdr:sp macro="" textlink="">
      <xdr:nvSpPr>
        <xdr:cNvPr id="4" name="角丸四角形 3"/>
        <xdr:cNvSpPr/>
      </xdr:nvSpPr>
      <xdr:spPr>
        <a:xfrm>
          <a:off x="6862082" y="511628"/>
          <a:ext cx="5200650" cy="7384597"/>
        </a:xfrm>
        <a:prstGeom prst="roundRect">
          <a:avLst>
            <a:gd name="adj" fmla="val 5940"/>
          </a:avLst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14</xdr:col>
      <xdr:colOff>409576</xdr:colOff>
      <xdr:row>0</xdr:row>
      <xdr:rowOff>47625</xdr:rowOff>
    </xdr:from>
    <xdr:to>
      <xdr:col>24</xdr:col>
      <xdr:colOff>723901</xdr:colOff>
      <xdr:row>2</xdr:row>
      <xdr:rowOff>161925</xdr:rowOff>
    </xdr:to>
    <xdr:sp macro="" textlink="">
      <xdr:nvSpPr>
        <xdr:cNvPr id="3" name="テキスト ボックス 2"/>
        <xdr:cNvSpPr txBox="1"/>
      </xdr:nvSpPr>
      <xdr:spPr>
        <a:xfrm>
          <a:off x="7248526" y="47625"/>
          <a:ext cx="3790950" cy="571500"/>
        </a:xfrm>
        <a:prstGeom prst="rect">
          <a:avLst/>
        </a:prstGeom>
        <a:pattFill prst="pct25">
          <a:fgClr>
            <a:schemeClr val="accent5">
              <a:lumMod val="20000"/>
              <a:lumOff val="80000"/>
            </a:schemeClr>
          </a:fgClr>
          <a:bgClr>
            <a:schemeClr val="bg1"/>
          </a:bgClr>
        </a:patt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 anchorCtr="0"/>
        <a:lstStyle/>
        <a:p>
          <a:r>
            <a:rPr kumimoji="1" lang="ja-JP" altLang="en-US" sz="1000"/>
            <a:t>以下、所属長記入欄（着色セル部分）。申告内容を修正する場合に記入すること。修正の有無にかかわらず、承認した日付を「割振り年月日」欄に入力すること。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"/>
  <sheetViews>
    <sheetView tabSelected="1" view="pageBreakPreview" zoomScaleNormal="90" zoomScaleSheetLayoutView="100" workbookViewId="0">
      <pane xSplit="3" ySplit="10" topLeftCell="G11" activePane="bottomRight" state="frozen"/>
      <selection pane="topRight" activeCell="D1" sqref="D1"/>
      <selection pane="bottomLeft" activeCell="A10" sqref="A10"/>
      <selection pane="bottomRight" activeCell="N6" sqref="N6"/>
    </sheetView>
  </sheetViews>
  <sheetFormatPr defaultRowHeight="13.5" x14ac:dyDescent="0.15"/>
  <cols>
    <col min="1" max="1" width="0.875" style="15" customWidth="1"/>
    <col min="2" max="2" width="19.5" style="15" customWidth="1"/>
    <col min="3" max="3" width="3.125" style="15" customWidth="1"/>
    <col min="4" max="5" width="6.125" style="15" customWidth="1"/>
    <col min="6" max="6" width="6.625" style="15" hidden="1" customWidth="1"/>
    <col min="7" max="8" width="6.125" style="15" customWidth="1"/>
    <col min="9" max="9" width="5.125" style="15" hidden="1" customWidth="1"/>
    <col min="10" max="10" width="6.625" style="15" hidden="1" customWidth="1"/>
    <col min="11" max="11" width="5.625" style="15" customWidth="1"/>
    <col min="12" max="12" width="4.875" style="16" customWidth="1"/>
    <col min="13" max="13" width="10.625" style="16" customWidth="1"/>
    <col min="14" max="14" width="20.625" style="15" customWidth="1"/>
    <col min="15" max="16" width="6.125" style="15" customWidth="1"/>
    <col min="17" max="17" width="6.625" style="15" hidden="1" customWidth="1"/>
    <col min="18" max="19" width="6.125" style="15" customWidth="1"/>
    <col min="20" max="20" width="5.125" style="15" hidden="1" customWidth="1"/>
    <col min="21" max="21" width="6.625" style="15" hidden="1" customWidth="1"/>
    <col min="22" max="22" width="5.625" style="15" customWidth="1"/>
    <col min="23" max="23" width="4.875" style="16" customWidth="1"/>
    <col min="24" max="24" width="10.625" style="16" customWidth="1"/>
    <col min="25" max="25" width="20.625" style="15" customWidth="1"/>
    <col min="26" max="26" width="3.875" style="15" customWidth="1"/>
    <col min="27" max="16384" width="9" style="15"/>
  </cols>
  <sheetData>
    <row r="1" spans="1:29" ht="21" x14ac:dyDescent="0.15"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43"/>
      <c r="N1" s="53" t="s">
        <v>28</v>
      </c>
      <c r="O1" s="3"/>
      <c r="P1" s="3"/>
      <c r="Q1" s="3"/>
      <c r="R1" s="3"/>
      <c r="S1" s="3"/>
      <c r="T1" s="3"/>
      <c r="U1" s="3"/>
      <c r="V1" s="3"/>
      <c r="W1" s="4"/>
      <c r="X1" s="4"/>
      <c r="Y1" s="3"/>
      <c r="Z1" s="3"/>
    </row>
    <row r="2" spans="1:29" ht="15" customHeight="1" x14ac:dyDescent="0.15"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44"/>
      <c r="N2" s="13" t="s">
        <v>29</v>
      </c>
      <c r="O2" s="3"/>
      <c r="P2" s="3"/>
      <c r="Q2" s="3"/>
      <c r="R2" s="3"/>
      <c r="S2" s="3"/>
      <c r="T2" s="3"/>
      <c r="U2" s="3"/>
      <c r="V2" s="3"/>
      <c r="W2" s="4"/>
      <c r="X2" s="4"/>
      <c r="Y2" s="3"/>
    </row>
    <row r="3" spans="1:29" ht="15" customHeight="1" x14ac:dyDescent="0.15"/>
    <row r="4" spans="1:29" ht="15" customHeight="1" x14ac:dyDescent="0.15">
      <c r="B4" s="69" t="s">
        <v>17</v>
      </c>
      <c r="C4" s="73"/>
      <c r="D4" s="74" t="s">
        <v>18</v>
      </c>
      <c r="E4" s="75"/>
      <c r="F4" s="75"/>
      <c r="G4" s="76"/>
      <c r="L4" s="69" t="s">
        <v>22</v>
      </c>
      <c r="M4" s="70"/>
      <c r="N4" s="29"/>
      <c r="O4" s="25"/>
      <c r="P4" s="25"/>
      <c r="X4" s="25"/>
    </row>
    <row r="5" spans="1:29" ht="15" customHeight="1" x14ac:dyDescent="0.15">
      <c r="B5" s="69" t="s">
        <v>5</v>
      </c>
      <c r="C5" s="73"/>
      <c r="D5" s="17">
        <f>IF($D$4="一般",0.395833333333333,IF($D$4="育児・介護",0.416666666666667,"エラー"))</f>
        <v>0.39583333333333298</v>
      </c>
      <c r="E5" s="18" t="s">
        <v>19</v>
      </c>
      <c r="F5" s="16"/>
      <c r="G5" s="19">
        <f>IF($D$4="一般",0.645833333333333,IF($D$4="育児・介護",0.625,"エラー"))</f>
        <v>0.64583333333333304</v>
      </c>
      <c r="H5" s="20"/>
      <c r="L5" s="69" t="s">
        <v>21</v>
      </c>
      <c r="M5" s="70"/>
      <c r="N5" s="30"/>
      <c r="O5" s="26"/>
      <c r="P5" s="26"/>
      <c r="X5" s="25"/>
    </row>
    <row r="6" spans="1:29" ht="15" customHeight="1" x14ac:dyDescent="0.15">
      <c r="B6" s="69" t="s">
        <v>6</v>
      </c>
      <c r="C6" s="73"/>
      <c r="D6" s="77">
        <f>IF($D$4="一般",6,IF($D$4="育児・介護",4,"エラー"))</f>
        <v>6</v>
      </c>
      <c r="E6" s="78"/>
      <c r="F6" s="21"/>
      <c r="G6" s="22" t="s">
        <v>20</v>
      </c>
      <c r="L6" s="69" t="s">
        <v>23</v>
      </c>
      <c r="M6" s="70"/>
      <c r="N6" s="29"/>
      <c r="O6" s="25"/>
      <c r="P6" s="25"/>
      <c r="X6" s="25"/>
    </row>
    <row r="7" spans="1:29" ht="15" customHeight="1" x14ac:dyDescent="0.15">
      <c r="B7" s="69" t="s">
        <v>4</v>
      </c>
      <c r="C7" s="73"/>
      <c r="D7" s="61">
        <v>4</v>
      </c>
      <c r="E7" s="62"/>
      <c r="F7" s="62"/>
      <c r="G7" s="63"/>
      <c r="L7" s="69" t="s">
        <v>2</v>
      </c>
      <c r="M7" s="70"/>
      <c r="N7" s="47"/>
      <c r="O7" s="49"/>
      <c r="P7" s="49"/>
      <c r="Q7" s="46"/>
      <c r="W7" s="69" t="s">
        <v>1</v>
      </c>
      <c r="X7" s="70"/>
      <c r="Y7" s="45"/>
      <c r="Z7" s="48"/>
      <c r="AA7" s="49"/>
      <c r="AB7" s="49"/>
      <c r="AC7" s="49"/>
    </row>
    <row r="8" spans="1:29" ht="8.1" customHeight="1" x14ac:dyDescent="0.15">
      <c r="J8" s="23"/>
      <c r="O8" s="50"/>
      <c r="P8" s="50"/>
      <c r="W8" s="15"/>
    </row>
    <row r="9" spans="1:29" ht="15" customHeight="1" x14ac:dyDescent="0.15">
      <c r="B9" s="57" t="s">
        <v>0</v>
      </c>
      <c r="C9" s="71"/>
      <c r="D9" s="60" t="s">
        <v>13</v>
      </c>
      <c r="E9" s="60"/>
      <c r="F9" s="27"/>
      <c r="G9" s="66" t="s">
        <v>3</v>
      </c>
      <c r="H9" s="66"/>
      <c r="I9" s="27"/>
      <c r="J9" s="27"/>
      <c r="K9" s="64" t="s">
        <v>16</v>
      </c>
      <c r="L9" s="65"/>
      <c r="M9" s="67" t="s">
        <v>27</v>
      </c>
      <c r="N9" s="57" t="s">
        <v>26</v>
      </c>
      <c r="O9" s="59" t="s">
        <v>13</v>
      </c>
      <c r="P9" s="60"/>
      <c r="Q9" s="27"/>
      <c r="R9" s="66" t="s">
        <v>3</v>
      </c>
      <c r="S9" s="66"/>
      <c r="T9" s="27"/>
      <c r="U9" s="27"/>
      <c r="V9" s="64" t="s">
        <v>16</v>
      </c>
      <c r="W9" s="65"/>
      <c r="X9" s="67" t="s">
        <v>27</v>
      </c>
      <c r="Y9" s="55" t="s">
        <v>26</v>
      </c>
    </row>
    <row r="10" spans="1:29" s="16" customFormat="1" ht="12.95" customHeight="1" x14ac:dyDescent="0.15">
      <c r="B10" s="58"/>
      <c r="C10" s="72"/>
      <c r="D10" s="36" t="s">
        <v>14</v>
      </c>
      <c r="E10" s="37" t="s">
        <v>15</v>
      </c>
      <c r="F10" s="38"/>
      <c r="G10" s="39" t="s">
        <v>11</v>
      </c>
      <c r="H10" s="39" t="s">
        <v>12</v>
      </c>
      <c r="I10" s="38"/>
      <c r="J10" s="38"/>
      <c r="K10" s="39" t="s">
        <v>9</v>
      </c>
      <c r="L10" s="39" t="s">
        <v>10</v>
      </c>
      <c r="M10" s="68"/>
      <c r="N10" s="58"/>
      <c r="O10" s="40" t="s">
        <v>14</v>
      </c>
      <c r="P10" s="37" t="s">
        <v>15</v>
      </c>
      <c r="Q10" s="38"/>
      <c r="R10" s="39" t="s">
        <v>11</v>
      </c>
      <c r="S10" s="39" t="s">
        <v>12</v>
      </c>
      <c r="T10" s="38"/>
      <c r="U10" s="38"/>
      <c r="V10" s="39" t="s">
        <v>9</v>
      </c>
      <c r="W10" s="39" t="s">
        <v>10</v>
      </c>
      <c r="X10" s="68"/>
      <c r="Y10" s="56"/>
    </row>
    <row r="11" spans="1:29" ht="20.100000000000001" customHeight="1" x14ac:dyDescent="0.15">
      <c r="A11" s="28">
        <v>1</v>
      </c>
      <c r="B11" s="31">
        <v>42464</v>
      </c>
      <c r="C11" s="7" t="str">
        <f>IF(B11="","",IF(ISERROR(VLOOKUP(B11,$B$41:$B$71,1,FALSE))=TRUE,CHOOSE(WEEKDAY(B11),"日","月","火","水","木","金","土"),"祝"))</f>
        <v>月</v>
      </c>
      <c r="D11" s="32">
        <v>0.35416666666666669</v>
      </c>
      <c r="E11" s="32">
        <v>0.71875</v>
      </c>
      <c r="F11" s="9">
        <f>HOUR(E11)*60+MINUTE(E11)-HOUR(D11)*60-MINUTE(D11)</f>
        <v>525</v>
      </c>
      <c r="G11" s="32">
        <v>0.5</v>
      </c>
      <c r="H11" s="32">
        <v>0.54166666666666663</v>
      </c>
      <c r="I11" s="9">
        <f>MINUTE(H11)-MINUTE(G11)+(HOUR(H11)-HOUR(G11))*60</f>
        <v>60</v>
      </c>
      <c r="J11" s="9">
        <f>F11-I11</f>
        <v>465</v>
      </c>
      <c r="K11" s="54">
        <f>INT((J11-L11)/60)</f>
        <v>7</v>
      </c>
      <c r="L11" s="54">
        <f>MOD(J11,60)</f>
        <v>45</v>
      </c>
      <c r="M11" s="35"/>
      <c r="N11" s="51" t="str">
        <f>IF($D11=0,"勤務なし",IF(OR(D11&gt;$D$5,E11&lt;$G$5)=TRUE,"コアタイム不備","")&amp;IF(J11&lt;$D$6*60," 勤務時間数不足","")&amp;IF(I11&lt;IF(J11&gt;480,60,IF(J11&gt;360,45,0))," 休憩時間不足","")&amp;IF(AND(C11="祝",J11&lt;&gt;465)=TRUE," 祝日の勤務時間は7時間45分",""))</f>
        <v/>
      </c>
      <c r="O11" s="41">
        <f>D11</f>
        <v>0.35416666666666669</v>
      </c>
      <c r="P11" s="32">
        <f t="shared" ref="P11:P15" si="0">E11</f>
        <v>0.71875</v>
      </c>
      <c r="Q11" s="9">
        <f>HOUR(P11)*60+MINUTE(P11)-HOUR(O11)*60-MINUTE(O11)</f>
        <v>525</v>
      </c>
      <c r="R11" s="32">
        <f t="shared" ref="R11:R15" si="1">G11</f>
        <v>0.5</v>
      </c>
      <c r="S11" s="32">
        <f t="shared" ref="S11:S15" si="2">H11</f>
        <v>0.54166666666666663</v>
      </c>
      <c r="T11" s="9">
        <f>MINUTE(S11)-MINUTE(R11)+(HOUR(S11)-HOUR(R11))*60</f>
        <v>60</v>
      </c>
      <c r="U11" s="9">
        <f>Q11-T11</f>
        <v>465</v>
      </c>
      <c r="V11" s="54">
        <f>INT((U11-W11)/60)</f>
        <v>7</v>
      </c>
      <c r="W11" s="54">
        <f>MOD(U11,60)</f>
        <v>45</v>
      </c>
      <c r="X11" s="35"/>
      <c r="Y11" s="52" t="str">
        <f>IF($D11=0,"勤務なし",IF(OR(O11&gt;$D$5,P11&lt;$G$5)=TRUE,"コアタイム不備","")&amp;IF(U11&lt;$D$6*60," 勤務時間数不足","")&amp;IF(T11&lt;IF(U11&gt;480,60,IF(U11&gt;360,45,0))," 休憩時間不足","")&amp;IF(AND(C11="祝",U11&lt;&gt;465)=TRUE," 祝日の勤務時間は7時間45分",""))</f>
        <v/>
      </c>
    </row>
    <row r="12" spans="1:29" ht="20.100000000000001" customHeight="1" x14ac:dyDescent="0.15">
      <c r="A12" s="28">
        <v>1</v>
      </c>
      <c r="B12" s="5">
        <f>IF($B$11="","",B11+1)</f>
        <v>42465</v>
      </c>
      <c r="C12" s="7" t="str">
        <f>IF(B12="","",IF(ISERROR(VLOOKUP(B12,$B$41:$B$71,1,FALSE))=TRUE,CHOOSE(WEEKDAY(B12),"日","月","火","水","木","金","土"),"祝"))</f>
        <v>火</v>
      </c>
      <c r="D12" s="32">
        <v>0.35416666666666669</v>
      </c>
      <c r="E12" s="32">
        <v>0.71875</v>
      </c>
      <c r="F12" s="9">
        <f t="shared" ref="F12:F21" si="3">HOUR(E12)*60+MINUTE(E12)-HOUR(D12)*60-MINUTE(D12)</f>
        <v>525</v>
      </c>
      <c r="G12" s="32">
        <v>0.5</v>
      </c>
      <c r="H12" s="32">
        <v>0.54166666666666663</v>
      </c>
      <c r="I12" s="9">
        <f t="shared" ref="I12:I21" si="4">MINUTE(H12)-MINUTE(G12)+(HOUR(H12)-HOUR(G12))*60</f>
        <v>60</v>
      </c>
      <c r="J12" s="9">
        <f t="shared" ref="J12:J21" si="5">F12-I12</f>
        <v>465</v>
      </c>
      <c r="K12" s="54">
        <f t="shared" ref="K12:K35" si="6">INT((J12-L12)/60)</f>
        <v>7</v>
      </c>
      <c r="L12" s="54">
        <f t="shared" ref="L12:L21" si="7">MOD(J12,60)</f>
        <v>45</v>
      </c>
      <c r="M12" s="35"/>
      <c r="N12" s="51" t="str">
        <f t="shared" ref="N12:N33" si="8">IF($D12=0,"勤務なし",IF(OR(D12&gt;$D$5,E12&lt;$G$5)=TRUE,"コアタイム不備","")&amp;IF(J12&lt;$D$6*60," 勤務時間数不足","")&amp;IF(I12&lt;IF(J12&gt;480,60,IF(J12&gt;360,45,0))," 休憩時間不足","")&amp;IF(AND(C12="祝",J12&lt;&gt;465)=TRUE," 祝日の勤務時間は7時間45分",""))</f>
        <v/>
      </c>
      <c r="O12" s="41">
        <f t="shared" ref="O12:O15" si="9">D12</f>
        <v>0.35416666666666669</v>
      </c>
      <c r="P12" s="32">
        <f t="shared" si="0"/>
        <v>0.71875</v>
      </c>
      <c r="Q12" s="9">
        <f t="shared" ref="Q12:Q21" si="10">HOUR(P12)*60+MINUTE(P12)-HOUR(O12)*60-MINUTE(O12)</f>
        <v>525</v>
      </c>
      <c r="R12" s="32">
        <f t="shared" si="1"/>
        <v>0.5</v>
      </c>
      <c r="S12" s="32">
        <f t="shared" si="2"/>
        <v>0.54166666666666663</v>
      </c>
      <c r="T12" s="9">
        <f t="shared" ref="T12:T21" si="11">MINUTE(S12)-MINUTE(R12)+(HOUR(S12)-HOUR(R12))*60</f>
        <v>60</v>
      </c>
      <c r="U12" s="9">
        <f t="shared" ref="U12:U21" si="12">Q12-T12</f>
        <v>465</v>
      </c>
      <c r="V12" s="54">
        <f t="shared" ref="V12:V35" si="13">INT((U12-W12)/60)</f>
        <v>7</v>
      </c>
      <c r="W12" s="54">
        <f t="shared" ref="W12:W22" si="14">MOD(U12,60)</f>
        <v>45</v>
      </c>
      <c r="X12" s="35"/>
      <c r="Y12" s="52" t="str">
        <f>IF($D12=0,"勤務なし",IF(OR(O12&gt;$D$5,P12&lt;$G$5)=TRUE,"コアタイム不備","")&amp;IF(U12&lt;$D$6*60," 勤務時間数不足","")&amp;IF(T12&lt;IF(U12&gt;480,60,IF(U12&gt;360,45,0))," 休憩時間不足","")&amp;IF(AND(C12="祝",U12&lt;&gt;465)=TRUE," 祝日の勤務時間は7時間45分",""))</f>
        <v/>
      </c>
    </row>
    <row r="13" spans="1:29" ht="20.100000000000001" customHeight="1" x14ac:dyDescent="0.15">
      <c r="A13" s="28">
        <v>1</v>
      </c>
      <c r="B13" s="5">
        <f t="shared" ref="B13:B15" si="15">IF($B$11="","",B12+1)</f>
        <v>42466</v>
      </c>
      <c r="C13" s="7" t="str">
        <f>IF(B13="","",IF(ISERROR(VLOOKUP(B13,$B$41:$B$71,1,FALSE))=TRUE,CHOOSE(WEEKDAY(B13),"日","月","火","水","木","金","土"),"祝"))</f>
        <v>水</v>
      </c>
      <c r="D13" s="32">
        <v>0.35416666666666669</v>
      </c>
      <c r="E13" s="32">
        <v>0.71875</v>
      </c>
      <c r="F13" s="9">
        <f t="shared" si="3"/>
        <v>525</v>
      </c>
      <c r="G13" s="32">
        <v>0.5</v>
      </c>
      <c r="H13" s="32">
        <v>0.54166666666666663</v>
      </c>
      <c r="I13" s="9">
        <f t="shared" si="4"/>
        <v>60</v>
      </c>
      <c r="J13" s="9">
        <f t="shared" si="5"/>
        <v>465</v>
      </c>
      <c r="K13" s="54">
        <f t="shared" si="6"/>
        <v>7</v>
      </c>
      <c r="L13" s="54">
        <f t="shared" si="7"/>
        <v>45</v>
      </c>
      <c r="M13" s="35"/>
      <c r="N13" s="51" t="str">
        <f t="shared" si="8"/>
        <v/>
      </c>
      <c r="O13" s="41">
        <f t="shared" si="9"/>
        <v>0.35416666666666669</v>
      </c>
      <c r="P13" s="32">
        <f t="shared" si="0"/>
        <v>0.71875</v>
      </c>
      <c r="Q13" s="9">
        <f t="shared" si="10"/>
        <v>525</v>
      </c>
      <c r="R13" s="32">
        <f t="shared" si="1"/>
        <v>0.5</v>
      </c>
      <c r="S13" s="32">
        <f t="shared" si="2"/>
        <v>0.54166666666666663</v>
      </c>
      <c r="T13" s="9">
        <f t="shared" si="11"/>
        <v>60</v>
      </c>
      <c r="U13" s="9">
        <f t="shared" si="12"/>
        <v>465</v>
      </c>
      <c r="V13" s="54">
        <f t="shared" si="13"/>
        <v>7</v>
      </c>
      <c r="W13" s="54">
        <f t="shared" si="14"/>
        <v>45</v>
      </c>
      <c r="X13" s="35"/>
      <c r="Y13" s="52" t="str">
        <f t="shared" ref="Y13:Y33" si="16">IF($D13=0,"勤務なし",IF(OR(O13&gt;$D$5,P13&lt;$G$5)=TRUE,"コアタイム不備","")&amp;IF(U13&lt;$D$6*60," 勤務時間数不足","")&amp;IF(T13&lt;IF(U13&gt;480,60,IF(U13&gt;360,45,0))," 休憩時間不足","")&amp;IF(AND(C13="祝",U13&lt;&gt;465)=TRUE," 祝日の勤務時間は7時間45分",""))</f>
        <v/>
      </c>
    </row>
    <row r="14" spans="1:29" ht="20.100000000000001" customHeight="1" x14ac:dyDescent="0.15">
      <c r="A14" s="28">
        <v>1</v>
      </c>
      <c r="B14" s="5">
        <f t="shared" si="15"/>
        <v>42467</v>
      </c>
      <c r="C14" s="7" t="str">
        <f>IF(B14="","",IF(ISERROR(VLOOKUP(B14,$B$41:$B$71,1,FALSE))=TRUE,CHOOSE(WEEKDAY(B14),"日","月","火","水","木","金","土"),"祝"))</f>
        <v>木</v>
      </c>
      <c r="D14" s="32">
        <v>0.35416666666666669</v>
      </c>
      <c r="E14" s="32">
        <v>0.71875</v>
      </c>
      <c r="F14" s="9">
        <f t="shared" si="3"/>
        <v>525</v>
      </c>
      <c r="G14" s="32">
        <v>0.5</v>
      </c>
      <c r="H14" s="32">
        <v>0.54166666666666663</v>
      </c>
      <c r="I14" s="9">
        <f t="shared" si="4"/>
        <v>60</v>
      </c>
      <c r="J14" s="9">
        <f t="shared" si="5"/>
        <v>465</v>
      </c>
      <c r="K14" s="54">
        <f t="shared" si="6"/>
        <v>7</v>
      </c>
      <c r="L14" s="54">
        <f t="shared" si="7"/>
        <v>45</v>
      </c>
      <c r="M14" s="35"/>
      <c r="N14" s="51" t="str">
        <f t="shared" si="8"/>
        <v/>
      </c>
      <c r="O14" s="41">
        <f t="shared" si="9"/>
        <v>0.35416666666666669</v>
      </c>
      <c r="P14" s="32">
        <f t="shared" si="0"/>
        <v>0.71875</v>
      </c>
      <c r="Q14" s="9">
        <f t="shared" si="10"/>
        <v>525</v>
      </c>
      <c r="R14" s="32">
        <f t="shared" si="1"/>
        <v>0.5</v>
      </c>
      <c r="S14" s="32">
        <f t="shared" si="2"/>
        <v>0.54166666666666663</v>
      </c>
      <c r="T14" s="9">
        <f t="shared" si="11"/>
        <v>60</v>
      </c>
      <c r="U14" s="9">
        <f t="shared" si="12"/>
        <v>465</v>
      </c>
      <c r="V14" s="54">
        <f t="shared" si="13"/>
        <v>7</v>
      </c>
      <c r="W14" s="54">
        <f t="shared" si="14"/>
        <v>45</v>
      </c>
      <c r="X14" s="35"/>
      <c r="Y14" s="52" t="str">
        <f t="shared" si="16"/>
        <v/>
      </c>
    </row>
    <row r="15" spans="1:29" ht="20.100000000000001" customHeight="1" x14ac:dyDescent="0.15">
      <c r="A15" s="28">
        <v>1</v>
      </c>
      <c r="B15" s="5">
        <f t="shared" si="15"/>
        <v>42468</v>
      </c>
      <c r="C15" s="7" t="str">
        <f>IF(B15="","",IF(ISERROR(VLOOKUP(B15,$B$41:$B$71,1,FALSE))=TRUE,CHOOSE(WEEKDAY(B15),"日","月","火","水","木","金","土"),"祝"))</f>
        <v>金</v>
      </c>
      <c r="D15" s="32">
        <v>0.35416666666666669</v>
      </c>
      <c r="E15" s="32">
        <v>0.71875</v>
      </c>
      <c r="F15" s="9">
        <f t="shared" si="3"/>
        <v>525</v>
      </c>
      <c r="G15" s="32">
        <v>0.5</v>
      </c>
      <c r="H15" s="32">
        <v>0.54166666666666663</v>
      </c>
      <c r="I15" s="9">
        <f t="shared" si="4"/>
        <v>60</v>
      </c>
      <c r="J15" s="9">
        <f t="shared" si="5"/>
        <v>465</v>
      </c>
      <c r="K15" s="54">
        <f t="shared" si="6"/>
        <v>7</v>
      </c>
      <c r="L15" s="54">
        <f t="shared" si="7"/>
        <v>45</v>
      </c>
      <c r="M15" s="35"/>
      <c r="N15" s="51" t="str">
        <f t="shared" si="8"/>
        <v/>
      </c>
      <c r="O15" s="41">
        <f t="shared" si="9"/>
        <v>0.35416666666666669</v>
      </c>
      <c r="P15" s="32">
        <f t="shared" si="0"/>
        <v>0.71875</v>
      </c>
      <c r="Q15" s="9">
        <f t="shared" si="10"/>
        <v>525</v>
      </c>
      <c r="R15" s="32">
        <f t="shared" si="1"/>
        <v>0.5</v>
      </c>
      <c r="S15" s="32">
        <f t="shared" si="2"/>
        <v>0.54166666666666663</v>
      </c>
      <c r="T15" s="9">
        <f t="shared" si="11"/>
        <v>60</v>
      </c>
      <c r="U15" s="9">
        <f t="shared" si="12"/>
        <v>465</v>
      </c>
      <c r="V15" s="54">
        <f t="shared" si="13"/>
        <v>7</v>
      </c>
      <c r="W15" s="54">
        <f t="shared" si="14"/>
        <v>45</v>
      </c>
      <c r="X15" s="35"/>
      <c r="Y15" s="52" t="str">
        <f t="shared" si="16"/>
        <v/>
      </c>
    </row>
    <row r="16" spans="1:29" x14ac:dyDescent="0.15">
      <c r="A16" s="28">
        <v>1</v>
      </c>
      <c r="B16" s="14" t="s">
        <v>7</v>
      </c>
      <c r="C16" s="7"/>
      <c r="D16" s="1"/>
      <c r="E16" s="2"/>
      <c r="F16" s="10"/>
      <c r="G16" s="2"/>
      <c r="H16" s="2"/>
      <c r="I16" s="11"/>
      <c r="J16" s="12">
        <f>SUM(J11:J15)</f>
        <v>2325</v>
      </c>
      <c r="K16" s="54">
        <f t="shared" si="6"/>
        <v>38</v>
      </c>
      <c r="L16" s="54">
        <f t="shared" si="7"/>
        <v>45</v>
      </c>
      <c r="M16" s="35"/>
      <c r="N16" s="51"/>
      <c r="O16" s="42"/>
      <c r="P16" s="2"/>
      <c r="Q16" s="10"/>
      <c r="R16" s="2"/>
      <c r="S16" s="2"/>
      <c r="T16" s="11"/>
      <c r="U16" s="12">
        <f>SUM(U11:U15)</f>
        <v>2325</v>
      </c>
      <c r="V16" s="54">
        <f t="shared" si="13"/>
        <v>38</v>
      </c>
      <c r="W16" s="54">
        <f t="shared" si="14"/>
        <v>45</v>
      </c>
      <c r="X16" s="35"/>
      <c r="Y16" s="52"/>
    </row>
    <row r="17" spans="1:25" ht="20.100000000000001" customHeight="1" x14ac:dyDescent="0.15">
      <c r="A17" s="28">
        <v>2</v>
      </c>
      <c r="B17" s="5">
        <f>IF($B$11="","",B15+3)</f>
        <v>42471</v>
      </c>
      <c r="C17" s="7" t="str">
        <f>IF(B17="","",IF(ISERROR(VLOOKUP(B17,$B$41:$B$71,1,FALSE))=TRUE,CHOOSE(WEEKDAY(B17),"日","月","火","水","木","金","土"),"祝"))</f>
        <v>月</v>
      </c>
      <c r="D17" s="32">
        <v>0.35416666666666669</v>
      </c>
      <c r="E17" s="32">
        <v>0.71875</v>
      </c>
      <c r="F17" s="9">
        <f t="shared" si="3"/>
        <v>525</v>
      </c>
      <c r="G17" s="32">
        <v>0.5</v>
      </c>
      <c r="H17" s="32">
        <v>0.54166666666666663</v>
      </c>
      <c r="I17" s="9">
        <f t="shared" si="4"/>
        <v>60</v>
      </c>
      <c r="J17" s="9">
        <f t="shared" si="5"/>
        <v>465</v>
      </c>
      <c r="K17" s="54">
        <f t="shared" si="6"/>
        <v>7</v>
      </c>
      <c r="L17" s="54">
        <f t="shared" si="7"/>
        <v>45</v>
      </c>
      <c r="M17" s="35"/>
      <c r="N17" s="51" t="str">
        <f t="shared" si="8"/>
        <v/>
      </c>
      <c r="O17" s="41">
        <f t="shared" ref="O17:O21" si="17">D17</f>
        <v>0.35416666666666669</v>
      </c>
      <c r="P17" s="32">
        <f t="shared" ref="P17:P21" si="18">E17</f>
        <v>0.71875</v>
      </c>
      <c r="Q17" s="9">
        <f t="shared" si="10"/>
        <v>525</v>
      </c>
      <c r="R17" s="32">
        <f t="shared" ref="R17:R21" si="19">G17</f>
        <v>0.5</v>
      </c>
      <c r="S17" s="32">
        <f t="shared" ref="S17:S21" si="20">H17</f>
        <v>0.54166666666666663</v>
      </c>
      <c r="T17" s="9">
        <f t="shared" si="11"/>
        <v>60</v>
      </c>
      <c r="U17" s="9">
        <f t="shared" si="12"/>
        <v>465</v>
      </c>
      <c r="V17" s="54">
        <f t="shared" si="13"/>
        <v>7</v>
      </c>
      <c r="W17" s="54">
        <f t="shared" si="14"/>
        <v>45</v>
      </c>
      <c r="X17" s="35"/>
      <c r="Y17" s="52" t="str">
        <f t="shared" si="16"/>
        <v/>
      </c>
    </row>
    <row r="18" spans="1:25" ht="20.100000000000001" customHeight="1" x14ac:dyDescent="0.15">
      <c r="A18" s="28">
        <v>2</v>
      </c>
      <c r="B18" s="5">
        <f>IF($B$11="","",B17+1)</f>
        <v>42472</v>
      </c>
      <c r="C18" s="7" t="str">
        <f>IF(B18="","",IF(ISERROR(VLOOKUP(B18,$B$41:$B$71,1,FALSE))=TRUE,CHOOSE(WEEKDAY(B18),"日","月","火","水","木","金","土"),"祝"))</f>
        <v>火</v>
      </c>
      <c r="D18" s="32">
        <v>0.35416666666666669</v>
      </c>
      <c r="E18" s="32">
        <v>0.71875</v>
      </c>
      <c r="F18" s="9">
        <f t="shared" si="3"/>
        <v>525</v>
      </c>
      <c r="G18" s="32">
        <v>0.5</v>
      </c>
      <c r="H18" s="32">
        <v>0.54166666666666663</v>
      </c>
      <c r="I18" s="9">
        <f t="shared" si="4"/>
        <v>60</v>
      </c>
      <c r="J18" s="9">
        <f t="shared" si="5"/>
        <v>465</v>
      </c>
      <c r="K18" s="54">
        <f t="shared" si="6"/>
        <v>7</v>
      </c>
      <c r="L18" s="54">
        <f t="shared" si="7"/>
        <v>45</v>
      </c>
      <c r="M18" s="35"/>
      <c r="N18" s="51" t="str">
        <f t="shared" si="8"/>
        <v/>
      </c>
      <c r="O18" s="41">
        <f t="shared" si="17"/>
        <v>0.35416666666666669</v>
      </c>
      <c r="P18" s="32">
        <f t="shared" si="18"/>
        <v>0.71875</v>
      </c>
      <c r="Q18" s="9">
        <f t="shared" si="10"/>
        <v>525</v>
      </c>
      <c r="R18" s="32">
        <f t="shared" si="19"/>
        <v>0.5</v>
      </c>
      <c r="S18" s="32">
        <f t="shared" si="20"/>
        <v>0.54166666666666663</v>
      </c>
      <c r="T18" s="9">
        <f t="shared" si="11"/>
        <v>60</v>
      </c>
      <c r="U18" s="9">
        <f t="shared" si="12"/>
        <v>465</v>
      </c>
      <c r="V18" s="54">
        <f t="shared" si="13"/>
        <v>7</v>
      </c>
      <c r="W18" s="54">
        <f t="shared" si="14"/>
        <v>45</v>
      </c>
      <c r="X18" s="35"/>
      <c r="Y18" s="52" t="str">
        <f t="shared" si="16"/>
        <v/>
      </c>
    </row>
    <row r="19" spans="1:25" ht="20.100000000000001" customHeight="1" x14ac:dyDescent="0.15">
      <c r="A19" s="28">
        <v>2</v>
      </c>
      <c r="B19" s="5">
        <f t="shared" ref="B19:B21" si="21">IF($B$11="","",B18+1)</f>
        <v>42473</v>
      </c>
      <c r="C19" s="7" t="str">
        <f>IF(B19="","",IF(ISERROR(VLOOKUP(B19,$B$41:$B$71,1,FALSE))=TRUE,CHOOSE(WEEKDAY(B19),"日","月","火","水","木","金","土"),"祝"))</f>
        <v>水</v>
      </c>
      <c r="D19" s="32">
        <v>0.35416666666666669</v>
      </c>
      <c r="E19" s="32">
        <v>0.71875</v>
      </c>
      <c r="F19" s="9">
        <f t="shared" si="3"/>
        <v>525</v>
      </c>
      <c r="G19" s="32">
        <v>0.5</v>
      </c>
      <c r="H19" s="32">
        <v>0.54166666666666663</v>
      </c>
      <c r="I19" s="9">
        <f t="shared" si="4"/>
        <v>60</v>
      </c>
      <c r="J19" s="9">
        <f t="shared" si="5"/>
        <v>465</v>
      </c>
      <c r="K19" s="54">
        <f t="shared" si="6"/>
        <v>7</v>
      </c>
      <c r="L19" s="54">
        <f t="shared" si="7"/>
        <v>45</v>
      </c>
      <c r="M19" s="35"/>
      <c r="N19" s="51" t="str">
        <f t="shared" si="8"/>
        <v/>
      </c>
      <c r="O19" s="41">
        <f t="shared" si="17"/>
        <v>0.35416666666666669</v>
      </c>
      <c r="P19" s="32">
        <f t="shared" si="18"/>
        <v>0.71875</v>
      </c>
      <c r="Q19" s="9">
        <f t="shared" si="10"/>
        <v>525</v>
      </c>
      <c r="R19" s="32">
        <f t="shared" si="19"/>
        <v>0.5</v>
      </c>
      <c r="S19" s="32">
        <f t="shared" si="20"/>
        <v>0.54166666666666663</v>
      </c>
      <c r="T19" s="9">
        <f t="shared" si="11"/>
        <v>60</v>
      </c>
      <c r="U19" s="9">
        <f t="shared" si="12"/>
        <v>465</v>
      </c>
      <c r="V19" s="54">
        <f t="shared" si="13"/>
        <v>7</v>
      </c>
      <c r="W19" s="54">
        <f t="shared" si="14"/>
        <v>45</v>
      </c>
      <c r="X19" s="35"/>
      <c r="Y19" s="52" t="str">
        <f t="shared" si="16"/>
        <v/>
      </c>
    </row>
    <row r="20" spans="1:25" ht="20.100000000000001" customHeight="1" x14ac:dyDescent="0.15">
      <c r="A20" s="28">
        <v>2</v>
      </c>
      <c r="B20" s="5">
        <f t="shared" si="21"/>
        <v>42474</v>
      </c>
      <c r="C20" s="7" t="str">
        <f>IF(B20="","",IF(ISERROR(VLOOKUP(B20,$B$41:$B$71,1,FALSE))=TRUE,CHOOSE(WEEKDAY(B20),"日","月","火","水","木","金","土"),"祝"))</f>
        <v>木</v>
      </c>
      <c r="D20" s="32">
        <v>0.35416666666666669</v>
      </c>
      <c r="E20" s="32">
        <v>0.71875</v>
      </c>
      <c r="F20" s="9">
        <f t="shared" si="3"/>
        <v>525</v>
      </c>
      <c r="G20" s="32">
        <v>0.5</v>
      </c>
      <c r="H20" s="32">
        <v>0.54166666666666663</v>
      </c>
      <c r="I20" s="9">
        <f t="shared" si="4"/>
        <v>60</v>
      </c>
      <c r="J20" s="9">
        <f t="shared" si="5"/>
        <v>465</v>
      </c>
      <c r="K20" s="54">
        <f t="shared" si="6"/>
        <v>7</v>
      </c>
      <c r="L20" s="54">
        <f t="shared" si="7"/>
        <v>45</v>
      </c>
      <c r="M20" s="35"/>
      <c r="N20" s="51" t="str">
        <f t="shared" si="8"/>
        <v/>
      </c>
      <c r="O20" s="41">
        <f t="shared" si="17"/>
        <v>0.35416666666666669</v>
      </c>
      <c r="P20" s="32">
        <f t="shared" si="18"/>
        <v>0.71875</v>
      </c>
      <c r="Q20" s="9">
        <f t="shared" si="10"/>
        <v>525</v>
      </c>
      <c r="R20" s="32">
        <f t="shared" si="19"/>
        <v>0.5</v>
      </c>
      <c r="S20" s="32">
        <f t="shared" si="20"/>
        <v>0.54166666666666663</v>
      </c>
      <c r="T20" s="9">
        <f t="shared" si="11"/>
        <v>60</v>
      </c>
      <c r="U20" s="9">
        <f t="shared" si="12"/>
        <v>465</v>
      </c>
      <c r="V20" s="54">
        <f t="shared" si="13"/>
        <v>7</v>
      </c>
      <c r="W20" s="54">
        <f t="shared" si="14"/>
        <v>45</v>
      </c>
      <c r="X20" s="35"/>
      <c r="Y20" s="52" t="str">
        <f t="shared" si="16"/>
        <v/>
      </c>
    </row>
    <row r="21" spans="1:25" ht="20.100000000000001" customHeight="1" x14ac:dyDescent="0.15">
      <c r="A21" s="28">
        <v>2</v>
      </c>
      <c r="B21" s="5">
        <f t="shared" si="21"/>
        <v>42475</v>
      </c>
      <c r="C21" s="7" t="str">
        <f>IF(B21="","",IF(ISERROR(VLOOKUP(B21,$B$41:$B$71,1,FALSE))=TRUE,CHOOSE(WEEKDAY(B21),"日","月","火","水","木","金","土"),"祝"))</f>
        <v>金</v>
      </c>
      <c r="D21" s="32">
        <v>0.35416666666666669</v>
      </c>
      <c r="E21" s="32">
        <v>0.71875</v>
      </c>
      <c r="F21" s="9">
        <f t="shared" si="3"/>
        <v>525</v>
      </c>
      <c r="G21" s="32">
        <v>0.5</v>
      </c>
      <c r="H21" s="32">
        <v>0.54166666666666663</v>
      </c>
      <c r="I21" s="9">
        <f t="shared" si="4"/>
        <v>60</v>
      </c>
      <c r="J21" s="9">
        <f t="shared" si="5"/>
        <v>465</v>
      </c>
      <c r="K21" s="54">
        <f t="shared" si="6"/>
        <v>7</v>
      </c>
      <c r="L21" s="54">
        <f t="shared" si="7"/>
        <v>45</v>
      </c>
      <c r="M21" s="35"/>
      <c r="N21" s="51" t="str">
        <f t="shared" si="8"/>
        <v/>
      </c>
      <c r="O21" s="41">
        <f t="shared" si="17"/>
        <v>0.35416666666666669</v>
      </c>
      <c r="P21" s="32">
        <f t="shared" si="18"/>
        <v>0.71875</v>
      </c>
      <c r="Q21" s="9">
        <f t="shared" si="10"/>
        <v>525</v>
      </c>
      <c r="R21" s="32">
        <f t="shared" si="19"/>
        <v>0.5</v>
      </c>
      <c r="S21" s="32">
        <f t="shared" si="20"/>
        <v>0.54166666666666663</v>
      </c>
      <c r="T21" s="9">
        <f t="shared" si="11"/>
        <v>60</v>
      </c>
      <c r="U21" s="9">
        <f t="shared" si="12"/>
        <v>465</v>
      </c>
      <c r="V21" s="54">
        <f t="shared" si="13"/>
        <v>7</v>
      </c>
      <c r="W21" s="54">
        <f t="shared" si="14"/>
        <v>45</v>
      </c>
      <c r="X21" s="35"/>
      <c r="Y21" s="52" t="str">
        <f t="shared" si="16"/>
        <v/>
      </c>
    </row>
    <row r="22" spans="1:25" x14ac:dyDescent="0.15">
      <c r="A22" s="28">
        <v>2</v>
      </c>
      <c r="B22" s="14" t="s">
        <v>7</v>
      </c>
      <c r="C22" s="7"/>
      <c r="D22" s="1"/>
      <c r="E22" s="2"/>
      <c r="F22" s="10"/>
      <c r="G22" s="2"/>
      <c r="H22" s="2"/>
      <c r="I22" s="11"/>
      <c r="J22" s="12">
        <f>SUM(J17:J21)</f>
        <v>2325</v>
      </c>
      <c r="K22" s="54">
        <f t="shared" si="6"/>
        <v>38</v>
      </c>
      <c r="L22" s="54">
        <f t="shared" ref="L22" si="22">MOD(J22,60)</f>
        <v>45</v>
      </c>
      <c r="M22" s="35"/>
      <c r="N22" s="51"/>
      <c r="O22" s="42"/>
      <c r="P22" s="2"/>
      <c r="Q22" s="10"/>
      <c r="R22" s="2"/>
      <c r="S22" s="2"/>
      <c r="T22" s="11"/>
      <c r="U22" s="12">
        <f>SUM(U17:U21)</f>
        <v>2325</v>
      </c>
      <c r="V22" s="54">
        <f t="shared" si="13"/>
        <v>38</v>
      </c>
      <c r="W22" s="54">
        <f t="shared" si="14"/>
        <v>45</v>
      </c>
      <c r="X22" s="35"/>
      <c r="Y22" s="52"/>
    </row>
    <row r="23" spans="1:25" ht="20.100000000000001" customHeight="1" x14ac:dyDescent="0.15">
      <c r="A23" s="28">
        <v>3</v>
      </c>
      <c r="B23" s="5">
        <f>IF($B$11="","",B21+3)</f>
        <v>42478</v>
      </c>
      <c r="C23" s="7" t="str">
        <f>IF(B23="","",IF(ISERROR(VLOOKUP(B23,$B$41:$B$71,1,FALSE))=TRUE,CHOOSE(WEEKDAY(B23),"日","月","火","水","木","金","土"),"祝"))</f>
        <v>月</v>
      </c>
      <c r="D23" s="32">
        <v>0.35416666666666669</v>
      </c>
      <c r="E23" s="32">
        <v>0.71875</v>
      </c>
      <c r="F23" s="9">
        <f t="shared" ref="F23:F27" si="23">HOUR(E23)*60+MINUTE(E23)-HOUR(D23)*60-MINUTE(D23)</f>
        <v>525</v>
      </c>
      <c r="G23" s="32">
        <v>0.5</v>
      </c>
      <c r="H23" s="32">
        <v>0.54166666666666663</v>
      </c>
      <c r="I23" s="9">
        <f t="shared" ref="I23:I27" si="24">MINUTE(H23)-MINUTE(G23)+(HOUR(H23)-HOUR(G23))*60</f>
        <v>60</v>
      </c>
      <c r="J23" s="9">
        <f t="shared" ref="J23:J27" si="25">F23-I23</f>
        <v>465</v>
      </c>
      <c r="K23" s="54">
        <f t="shared" si="6"/>
        <v>7</v>
      </c>
      <c r="L23" s="54">
        <f t="shared" ref="L23:L28" si="26">MOD(J23,60)</f>
        <v>45</v>
      </c>
      <c r="M23" s="35"/>
      <c r="N23" s="51" t="str">
        <f t="shared" si="8"/>
        <v/>
      </c>
      <c r="O23" s="41">
        <f t="shared" ref="O23:O27" si="27">D23</f>
        <v>0.35416666666666669</v>
      </c>
      <c r="P23" s="32">
        <f t="shared" ref="P23:P27" si="28">E23</f>
        <v>0.71875</v>
      </c>
      <c r="Q23" s="9">
        <f t="shared" ref="Q23:Q27" si="29">HOUR(P23)*60+MINUTE(P23)-HOUR(O23)*60-MINUTE(O23)</f>
        <v>525</v>
      </c>
      <c r="R23" s="32">
        <f t="shared" ref="R23:R27" si="30">G23</f>
        <v>0.5</v>
      </c>
      <c r="S23" s="32">
        <f t="shared" ref="S23:S27" si="31">H23</f>
        <v>0.54166666666666663</v>
      </c>
      <c r="T23" s="9">
        <f t="shared" ref="T23:T27" si="32">MINUTE(S23)-MINUTE(R23)+(HOUR(S23)-HOUR(R23))*60</f>
        <v>60</v>
      </c>
      <c r="U23" s="9">
        <f t="shared" ref="U23:U27" si="33">Q23-T23</f>
        <v>465</v>
      </c>
      <c r="V23" s="54">
        <f t="shared" si="13"/>
        <v>7</v>
      </c>
      <c r="W23" s="54">
        <f t="shared" ref="W23:W28" si="34">MOD(U23,60)</f>
        <v>45</v>
      </c>
      <c r="X23" s="35"/>
      <c r="Y23" s="52" t="str">
        <f t="shared" si="16"/>
        <v/>
      </c>
    </row>
    <row r="24" spans="1:25" ht="20.100000000000001" customHeight="1" x14ac:dyDescent="0.15">
      <c r="A24" s="28">
        <v>3</v>
      </c>
      <c r="B24" s="5">
        <f t="shared" ref="B24:B27" si="35">IF($B$11="","",B23+1)</f>
        <v>42479</v>
      </c>
      <c r="C24" s="7" t="str">
        <f>IF(B24="","",IF(ISERROR(VLOOKUP(B24,$B$41:$B$71,1,FALSE))=TRUE,CHOOSE(WEEKDAY(B24),"日","月","火","水","木","金","土"),"祝"))</f>
        <v>火</v>
      </c>
      <c r="D24" s="32">
        <v>0.35416666666666669</v>
      </c>
      <c r="E24" s="32">
        <v>0.71875</v>
      </c>
      <c r="F24" s="9">
        <f t="shared" si="23"/>
        <v>525</v>
      </c>
      <c r="G24" s="32">
        <v>0.5</v>
      </c>
      <c r="H24" s="32">
        <v>0.54166666666666663</v>
      </c>
      <c r="I24" s="9">
        <f t="shared" si="24"/>
        <v>60</v>
      </c>
      <c r="J24" s="9">
        <f t="shared" si="25"/>
        <v>465</v>
      </c>
      <c r="K24" s="54">
        <f t="shared" si="6"/>
        <v>7</v>
      </c>
      <c r="L24" s="54">
        <f t="shared" si="26"/>
        <v>45</v>
      </c>
      <c r="M24" s="35"/>
      <c r="N24" s="51" t="str">
        <f t="shared" si="8"/>
        <v/>
      </c>
      <c r="O24" s="41">
        <f t="shared" si="27"/>
        <v>0.35416666666666669</v>
      </c>
      <c r="P24" s="32">
        <f t="shared" si="28"/>
        <v>0.71875</v>
      </c>
      <c r="Q24" s="9">
        <f t="shared" si="29"/>
        <v>525</v>
      </c>
      <c r="R24" s="32">
        <f t="shared" si="30"/>
        <v>0.5</v>
      </c>
      <c r="S24" s="32">
        <f t="shared" si="31"/>
        <v>0.54166666666666663</v>
      </c>
      <c r="T24" s="9">
        <f t="shared" si="32"/>
        <v>60</v>
      </c>
      <c r="U24" s="9">
        <f t="shared" si="33"/>
        <v>465</v>
      </c>
      <c r="V24" s="54">
        <f t="shared" si="13"/>
        <v>7</v>
      </c>
      <c r="W24" s="54">
        <f t="shared" si="34"/>
        <v>45</v>
      </c>
      <c r="X24" s="35"/>
      <c r="Y24" s="52" t="str">
        <f t="shared" si="16"/>
        <v/>
      </c>
    </row>
    <row r="25" spans="1:25" ht="20.100000000000001" customHeight="1" x14ac:dyDescent="0.15">
      <c r="A25" s="28">
        <v>3</v>
      </c>
      <c r="B25" s="5">
        <f t="shared" si="35"/>
        <v>42480</v>
      </c>
      <c r="C25" s="7" t="str">
        <f>IF(B25="","",IF(ISERROR(VLOOKUP(B25,$B$41:$B$71,1,FALSE))=TRUE,CHOOSE(WEEKDAY(B25),"日","月","火","水","木","金","土"),"祝"))</f>
        <v>水</v>
      </c>
      <c r="D25" s="32">
        <v>0.35416666666666669</v>
      </c>
      <c r="E25" s="32">
        <v>0.71875</v>
      </c>
      <c r="F25" s="9">
        <f t="shared" si="23"/>
        <v>525</v>
      </c>
      <c r="G25" s="32">
        <v>0.5</v>
      </c>
      <c r="H25" s="32">
        <v>0.54166666666666663</v>
      </c>
      <c r="I25" s="9">
        <f t="shared" si="24"/>
        <v>60</v>
      </c>
      <c r="J25" s="9">
        <f t="shared" si="25"/>
        <v>465</v>
      </c>
      <c r="K25" s="54">
        <f t="shared" si="6"/>
        <v>7</v>
      </c>
      <c r="L25" s="54">
        <f t="shared" si="26"/>
        <v>45</v>
      </c>
      <c r="M25" s="35"/>
      <c r="N25" s="51" t="str">
        <f t="shared" si="8"/>
        <v/>
      </c>
      <c r="O25" s="41">
        <f t="shared" si="27"/>
        <v>0.35416666666666669</v>
      </c>
      <c r="P25" s="32">
        <f t="shared" si="28"/>
        <v>0.71875</v>
      </c>
      <c r="Q25" s="9">
        <f t="shared" si="29"/>
        <v>525</v>
      </c>
      <c r="R25" s="32">
        <f t="shared" si="30"/>
        <v>0.5</v>
      </c>
      <c r="S25" s="32">
        <f t="shared" si="31"/>
        <v>0.54166666666666663</v>
      </c>
      <c r="T25" s="9">
        <f t="shared" si="32"/>
        <v>60</v>
      </c>
      <c r="U25" s="9">
        <f t="shared" si="33"/>
        <v>465</v>
      </c>
      <c r="V25" s="54">
        <f t="shared" si="13"/>
        <v>7</v>
      </c>
      <c r="W25" s="54">
        <f t="shared" si="34"/>
        <v>45</v>
      </c>
      <c r="X25" s="35"/>
      <c r="Y25" s="52" t="str">
        <f t="shared" si="16"/>
        <v/>
      </c>
    </row>
    <row r="26" spans="1:25" ht="20.100000000000001" customHeight="1" x14ac:dyDescent="0.15">
      <c r="A26" s="28">
        <v>3</v>
      </c>
      <c r="B26" s="5">
        <f t="shared" si="35"/>
        <v>42481</v>
      </c>
      <c r="C26" s="7" t="str">
        <f>IF(B26="","",IF(ISERROR(VLOOKUP(B26,$B$41:$B$71,1,FALSE))=TRUE,CHOOSE(WEEKDAY(B26),"日","月","火","水","木","金","土"),"祝"))</f>
        <v>木</v>
      </c>
      <c r="D26" s="32">
        <v>0.35416666666666669</v>
      </c>
      <c r="E26" s="32">
        <v>0.71875</v>
      </c>
      <c r="F26" s="9">
        <f t="shared" si="23"/>
        <v>525</v>
      </c>
      <c r="G26" s="32">
        <v>0.5</v>
      </c>
      <c r="H26" s="32">
        <v>0.54166666666666663</v>
      </c>
      <c r="I26" s="9">
        <f t="shared" si="24"/>
        <v>60</v>
      </c>
      <c r="J26" s="9">
        <f t="shared" si="25"/>
        <v>465</v>
      </c>
      <c r="K26" s="54">
        <f t="shared" si="6"/>
        <v>7</v>
      </c>
      <c r="L26" s="54">
        <f t="shared" si="26"/>
        <v>45</v>
      </c>
      <c r="M26" s="35"/>
      <c r="N26" s="51" t="str">
        <f t="shared" si="8"/>
        <v/>
      </c>
      <c r="O26" s="41">
        <f t="shared" si="27"/>
        <v>0.35416666666666669</v>
      </c>
      <c r="P26" s="32">
        <f t="shared" si="28"/>
        <v>0.71875</v>
      </c>
      <c r="Q26" s="9">
        <f t="shared" si="29"/>
        <v>525</v>
      </c>
      <c r="R26" s="32">
        <f t="shared" si="30"/>
        <v>0.5</v>
      </c>
      <c r="S26" s="32">
        <f t="shared" si="31"/>
        <v>0.54166666666666663</v>
      </c>
      <c r="T26" s="9">
        <f t="shared" si="32"/>
        <v>60</v>
      </c>
      <c r="U26" s="9">
        <f t="shared" si="33"/>
        <v>465</v>
      </c>
      <c r="V26" s="54">
        <f t="shared" si="13"/>
        <v>7</v>
      </c>
      <c r="W26" s="54">
        <f t="shared" si="34"/>
        <v>45</v>
      </c>
      <c r="X26" s="35"/>
      <c r="Y26" s="52" t="str">
        <f t="shared" si="16"/>
        <v/>
      </c>
    </row>
    <row r="27" spans="1:25" ht="20.100000000000001" customHeight="1" x14ac:dyDescent="0.15">
      <c r="A27" s="28">
        <v>3</v>
      </c>
      <c r="B27" s="5">
        <f t="shared" si="35"/>
        <v>42482</v>
      </c>
      <c r="C27" s="7" t="str">
        <f>IF(B27="","",IF(ISERROR(VLOOKUP(B27,$B$41:$B$71,1,FALSE))=TRUE,CHOOSE(WEEKDAY(B27),"日","月","火","水","木","金","土"),"祝"))</f>
        <v>金</v>
      </c>
      <c r="D27" s="32">
        <v>0.35416666666666669</v>
      </c>
      <c r="E27" s="32">
        <v>0.71875</v>
      </c>
      <c r="F27" s="9">
        <f t="shared" si="23"/>
        <v>525</v>
      </c>
      <c r="G27" s="32">
        <v>0.5</v>
      </c>
      <c r="H27" s="32">
        <v>0.54166666666666663</v>
      </c>
      <c r="I27" s="9">
        <f t="shared" si="24"/>
        <v>60</v>
      </c>
      <c r="J27" s="9">
        <f t="shared" si="25"/>
        <v>465</v>
      </c>
      <c r="K27" s="54">
        <f t="shared" si="6"/>
        <v>7</v>
      </c>
      <c r="L27" s="54">
        <f t="shared" si="26"/>
        <v>45</v>
      </c>
      <c r="M27" s="35"/>
      <c r="N27" s="51" t="str">
        <f t="shared" si="8"/>
        <v/>
      </c>
      <c r="O27" s="41">
        <f t="shared" si="27"/>
        <v>0.35416666666666669</v>
      </c>
      <c r="P27" s="32">
        <f t="shared" si="28"/>
        <v>0.71875</v>
      </c>
      <c r="Q27" s="9">
        <f t="shared" si="29"/>
        <v>525</v>
      </c>
      <c r="R27" s="32">
        <f t="shared" si="30"/>
        <v>0.5</v>
      </c>
      <c r="S27" s="32">
        <f t="shared" si="31"/>
        <v>0.54166666666666663</v>
      </c>
      <c r="T27" s="9">
        <f t="shared" si="32"/>
        <v>60</v>
      </c>
      <c r="U27" s="9">
        <f t="shared" si="33"/>
        <v>465</v>
      </c>
      <c r="V27" s="54">
        <f t="shared" si="13"/>
        <v>7</v>
      </c>
      <c r="W27" s="54">
        <f t="shared" si="34"/>
        <v>45</v>
      </c>
      <c r="X27" s="35"/>
      <c r="Y27" s="52" t="str">
        <f t="shared" si="16"/>
        <v/>
      </c>
    </row>
    <row r="28" spans="1:25" x14ac:dyDescent="0.15">
      <c r="A28" s="28">
        <v>3</v>
      </c>
      <c r="B28" s="24" t="s">
        <v>7</v>
      </c>
      <c r="C28" s="8"/>
      <c r="D28" s="1"/>
      <c r="E28" s="2"/>
      <c r="F28" s="10"/>
      <c r="G28" s="2"/>
      <c r="H28" s="2"/>
      <c r="I28" s="11"/>
      <c r="J28" s="12">
        <f>SUM(J23:J27)</f>
        <v>2325</v>
      </c>
      <c r="K28" s="54">
        <f t="shared" si="6"/>
        <v>38</v>
      </c>
      <c r="L28" s="54">
        <f t="shared" si="26"/>
        <v>45</v>
      </c>
      <c r="M28" s="35"/>
      <c r="N28" s="51"/>
      <c r="O28" s="42"/>
      <c r="P28" s="2"/>
      <c r="Q28" s="10"/>
      <c r="R28" s="2"/>
      <c r="S28" s="2"/>
      <c r="T28" s="11"/>
      <c r="U28" s="12">
        <f>SUM(U23:U27)</f>
        <v>2325</v>
      </c>
      <c r="V28" s="54">
        <f t="shared" si="13"/>
        <v>38</v>
      </c>
      <c r="W28" s="54">
        <f t="shared" si="34"/>
        <v>45</v>
      </c>
      <c r="X28" s="35"/>
      <c r="Y28" s="52"/>
    </row>
    <row r="29" spans="1:25" ht="20.100000000000001" customHeight="1" x14ac:dyDescent="0.15">
      <c r="A29" s="28">
        <v>4</v>
      </c>
      <c r="B29" s="5">
        <f>IF($B$11="","",B27+3)</f>
        <v>42485</v>
      </c>
      <c r="C29" s="7" t="str">
        <f>IF(B29="","",IF(ISERROR(VLOOKUP(B29,$B$41:$B$71,1,FALSE))=TRUE,CHOOSE(WEEKDAY(B29),"日","月","火","水","木","金","土"),"祝"))</f>
        <v>月</v>
      </c>
      <c r="D29" s="32">
        <v>0.35416666666666669</v>
      </c>
      <c r="E29" s="32">
        <v>0.71875</v>
      </c>
      <c r="F29" s="9">
        <f t="shared" ref="F29:F33" si="36">HOUR(E29)*60+MINUTE(E29)-HOUR(D29)*60-MINUTE(D29)</f>
        <v>525</v>
      </c>
      <c r="G29" s="32">
        <v>0.5</v>
      </c>
      <c r="H29" s="32">
        <v>0.54166666666666663</v>
      </c>
      <c r="I29" s="9">
        <f t="shared" ref="I29:I33" si="37">MINUTE(H29)-MINUTE(G29)+(HOUR(H29)-HOUR(G29))*60</f>
        <v>60</v>
      </c>
      <c r="J29" s="9">
        <f t="shared" ref="J29:J33" si="38">F29-I29</f>
        <v>465</v>
      </c>
      <c r="K29" s="54">
        <f t="shared" si="6"/>
        <v>7</v>
      </c>
      <c r="L29" s="54">
        <f t="shared" ref="L29:L34" si="39">MOD(J29,60)</f>
        <v>45</v>
      </c>
      <c r="M29" s="35"/>
      <c r="N29" s="51" t="str">
        <f t="shared" si="8"/>
        <v/>
      </c>
      <c r="O29" s="41">
        <f t="shared" ref="O29:O33" si="40">D29</f>
        <v>0.35416666666666669</v>
      </c>
      <c r="P29" s="32">
        <f t="shared" ref="P29:P33" si="41">E29</f>
        <v>0.71875</v>
      </c>
      <c r="Q29" s="9">
        <f t="shared" ref="Q29:Q33" si="42">HOUR(P29)*60+MINUTE(P29)-HOUR(O29)*60-MINUTE(O29)</f>
        <v>525</v>
      </c>
      <c r="R29" s="32">
        <f t="shared" ref="R29:R33" si="43">G29</f>
        <v>0.5</v>
      </c>
      <c r="S29" s="32">
        <f t="shared" ref="S29:S33" si="44">H29</f>
        <v>0.54166666666666663</v>
      </c>
      <c r="T29" s="9">
        <f t="shared" ref="T29:T33" si="45">MINUTE(S29)-MINUTE(R29)+(HOUR(S29)-HOUR(R29))*60</f>
        <v>60</v>
      </c>
      <c r="U29" s="9">
        <f t="shared" ref="U29:U33" si="46">Q29-T29</f>
        <v>465</v>
      </c>
      <c r="V29" s="54">
        <f t="shared" si="13"/>
        <v>7</v>
      </c>
      <c r="W29" s="54">
        <f t="shared" ref="W29:W35" si="47">MOD(U29,60)</f>
        <v>45</v>
      </c>
      <c r="X29" s="35"/>
      <c r="Y29" s="52" t="str">
        <f t="shared" si="16"/>
        <v/>
      </c>
    </row>
    <row r="30" spans="1:25" ht="20.100000000000001" customHeight="1" x14ac:dyDescent="0.15">
      <c r="A30" s="28">
        <v>4</v>
      </c>
      <c r="B30" s="5">
        <f t="shared" ref="B30:B33" si="48">IF($B$11="","",B29+1)</f>
        <v>42486</v>
      </c>
      <c r="C30" s="7" t="str">
        <f>IF(B30="","",IF(ISERROR(VLOOKUP(B30,$B$41:$B$71,1,FALSE))=TRUE,CHOOSE(WEEKDAY(B30),"日","月","火","水","木","金","土"),"祝"))</f>
        <v>火</v>
      </c>
      <c r="D30" s="32">
        <v>0.35416666666666669</v>
      </c>
      <c r="E30" s="32">
        <v>0.71875</v>
      </c>
      <c r="F30" s="9">
        <f t="shared" si="36"/>
        <v>525</v>
      </c>
      <c r="G30" s="32">
        <v>0.5</v>
      </c>
      <c r="H30" s="32">
        <v>0.54166666666666663</v>
      </c>
      <c r="I30" s="9">
        <f t="shared" si="37"/>
        <v>60</v>
      </c>
      <c r="J30" s="9">
        <f t="shared" si="38"/>
        <v>465</v>
      </c>
      <c r="K30" s="54">
        <f t="shared" si="6"/>
        <v>7</v>
      </c>
      <c r="L30" s="54">
        <f t="shared" si="39"/>
        <v>45</v>
      </c>
      <c r="M30" s="35"/>
      <c r="N30" s="51" t="str">
        <f t="shared" si="8"/>
        <v/>
      </c>
      <c r="O30" s="41">
        <f t="shared" si="40"/>
        <v>0.35416666666666669</v>
      </c>
      <c r="P30" s="32">
        <f t="shared" si="41"/>
        <v>0.71875</v>
      </c>
      <c r="Q30" s="9">
        <f t="shared" si="42"/>
        <v>525</v>
      </c>
      <c r="R30" s="32">
        <f t="shared" si="43"/>
        <v>0.5</v>
      </c>
      <c r="S30" s="32">
        <f t="shared" si="44"/>
        <v>0.54166666666666663</v>
      </c>
      <c r="T30" s="9">
        <f t="shared" si="45"/>
        <v>60</v>
      </c>
      <c r="U30" s="9">
        <f t="shared" si="46"/>
        <v>465</v>
      </c>
      <c r="V30" s="54">
        <f t="shared" si="13"/>
        <v>7</v>
      </c>
      <c r="W30" s="54">
        <f t="shared" si="47"/>
        <v>45</v>
      </c>
      <c r="X30" s="35"/>
      <c r="Y30" s="52" t="str">
        <f t="shared" si="16"/>
        <v/>
      </c>
    </row>
    <row r="31" spans="1:25" ht="20.100000000000001" customHeight="1" x14ac:dyDescent="0.15">
      <c r="A31" s="28">
        <v>4</v>
      </c>
      <c r="B31" s="5">
        <f t="shared" si="48"/>
        <v>42487</v>
      </c>
      <c r="C31" s="7" t="str">
        <f>IF(B31="","",IF(ISERROR(VLOOKUP(B31,$B$41:$B$71,1,FALSE))=TRUE,CHOOSE(WEEKDAY(B31),"日","月","火","水","木","金","土"),"祝"))</f>
        <v>水</v>
      </c>
      <c r="D31" s="32">
        <v>0.35416666666666669</v>
      </c>
      <c r="E31" s="32">
        <v>0.71875</v>
      </c>
      <c r="F31" s="9">
        <f t="shared" si="36"/>
        <v>525</v>
      </c>
      <c r="G31" s="32">
        <v>0.5</v>
      </c>
      <c r="H31" s="32">
        <v>0.54166666666666663</v>
      </c>
      <c r="I31" s="9">
        <f t="shared" si="37"/>
        <v>60</v>
      </c>
      <c r="J31" s="9">
        <f t="shared" si="38"/>
        <v>465</v>
      </c>
      <c r="K31" s="54">
        <f t="shared" si="6"/>
        <v>7</v>
      </c>
      <c r="L31" s="54">
        <f t="shared" si="39"/>
        <v>45</v>
      </c>
      <c r="M31" s="35"/>
      <c r="N31" s="51" t="str">
        <f t="shared" si="8"/>
        <v/>
      </c>
      <c r="O31" s="41">
        <f t="shared" si="40"/>
        <v>0.35416666666666669</v>
      </c>
      <c r="P31" s="32">
        <f t="shared" si="41"/>
        <v>0.71875</v>
      </c>
      <c r="Q31" s="9">
        <f t="shared" si="42"/>
        <v>525</v>
      </c>
      <c r="R31" s="32">
        <f t="shared" si="43"/>
        <v>0.5</v>
      </c>
      <c r="S31" s="32">
        <f t="shared" si="44"/>
        <v>0.54166666666666663</v>
      </c>
      <c r="T31" s="9">
        <f t="shared" si="45"/>
        <v>60</v>
      </c>
      <c r="U31" s="9">
        <f t="shared" si="46"/>
        <v>465</v>
      </c>
      <c r="V31" s="54">
        <f t="shared" si="13"/>
        <v>7</v>
      </c>
      <c r="W31" s="54">
        <f t="shared" si="47"/>
        <v>45</v>
      </c>
      <c r="X31" s="35"/>
      <c r="Y31" s="52" t="str">
        <f t="shared" si="16"/>
        <v/>
      </c>
    </row>
    <row r="32" spans="1:25" ht="20.100000000000001" customHeight="1" x14ac:dyDescent="0.15">
      <c r="A32" s="28">
        <v>4</v>
      </c>
      <c r="B32" s="5">
        <f t="shared" si="48"/>
        <v>42488</v>
      </c>
      <c r="C32" s="7" t="str">
        <f>IF(B32="","",IF(ISERROR(VLOOKUP(B32,$B$41:$B$71,1,FALSE))=TRUE,CHOOSE(WEEKDAY(B32),"日","月","火","水","木","金","土"),"祝"))</f>
        <v>木</v>
      </c>
      <c r="D32" s="32">
        <v>0.35416666666666669</v>
      </c>
      <c r="E32" s="32">
        <v>0.71875</v>
      </c>
      <c r="F32" s="9">
        <f t="shared" si="36"/>
        <v>525</v>
      </c>
      <c r="G32" s="32">
        <v>0.5</v>
      </c>
      <c r="H32" s="32">
        <v>0.54166666666666663</v>
      </c>
      <c r="I32" s="9">
        <f t="shared" si="37"/>
        <v>60</v>
      </c>
      <c r="J32" s="9">
        <f t="shared" si="38"/>
        <v>465</v>
      </c>
      <c r="K32" s="54">
        <f t="shared" si="6"/>
        <v>7</v>
      </c>
      <c r="L32" s="54">
        <f t="shared" si="39"/>
        <v>45</v>
      </c>
      <c r="M32" s="35"/>
      <c r="N32" s="51" t="str">
        <f t="shared" si="8"/>
        <v/>
      </c>
      <c r="O32" s="41">
        <f t="shared" si="40"/>
        <v>0.35416666666666669</v>
      </c>
      <c r="P32" s="32">
        <f t="shared" si="41"/>
        <v>0.71875</v>
      </c>
      <c r="Q32" s="9">
        <f t="shared" si="42"/>
        <v>525</v>
      </c>
      <c r="R32" s="32">
        <f t="shared" si="43"/>
        <v>0.5</v>
      </c>
      <c r="S32" s="32">
        <f t="shared" si="44"/>
        <v>0.54166666666666663</v>
      </c>
      <c r="T32" s="9">
        <f t="shared" si="45"/>
        <v>60</v>
      </c>
      <c r="U32" s="9">
        <f t="shared" si="46"/>
        <v>465</v>
      </c>
      <c r="V32" s="54">
        <f t="shared" si="13"/>
        <v>7</v>
      </c>
      <c r="W32" s="54">
        <f t="shared" si="47"/>
        <v>45</v>
      </c>
      <c r="X32" s="35"/>
      <c r="Y32" s="52" t="str">
        <f t="shared" si="16"/>
        <v/>
      </c>
    </row>
    <row r="33" spans="1:25" ht="20.100000000000001" customHeight="1" x14ac:dyDescent="0.15">
      <c r="A33" s="28">
        <v>4</v>
      </c>
      <c r="B33" s="5">
        <f t="shared" si="48"/>
        <v>42489</v>
      </c>
      <c r="C33" s="7" t="str">
        <f>IF(B33="","",IF(ISERROR(VLOOKUP(B33,$B$41:$B$71,1,FALSE))=TRUE,CHOOSE(WEEKDAY(B33),"日","月","火","水","木","金","土"),"祝"))</f>
        <v>祝</v>
      </c>
      <c r="D33" s="32">
        <v>0.35416666666666669</v>
      </c>
      <c r="E33" s="32">
        <v>0.71875</v>
      </c>
      <c r="F33" s="9">
        <f t="shared" si="36"/>
        <v>525</v>
      </c>
      <c r="G33" s="32">
        <v>0.5</v>
      </c>
      <c r="H33" s="32">
        <v>0.54166666666666663</v>
      </c>
      <c r="I33" s="9">
        <f t="shared" si="37"/>
        <v>60</v>
      </c>
      <c r="J33" s="9">
        <f t="shared" si="38"/>
        <v>465</v>
      </c>
      <c r="K33" s="54">
        <f t="shared" si="6"/>
        <v>7</v>
      </c>
      <c r="L33" s="54">
        <f t="shared" si="39"/>
        <v>45</v>
      </c>
      <c r="M33" s="35"/>
      <c r="N33" s="51" t="str">
        <f t="shared" si="8"/>
        <v/>
      </c>
      <c r="O33" s="41">
        <f t="shared" si="40"/>
        <v>0.35416666666666669</v>
      </c>
      <c r="P33" s="32">
        <f t="shared" si="41"/>
        <v>0.71875</v>
      </c>
      <c r="Q33" s="9">
        <f t="shared" si="42"/>
        <v>525</v>
      </c>
      <c r="R33" s="32">
        <f t="shared" si="43"/>
        <v>0.5</v>
      </c>
      <c r="S33" s="32">
        <f t="shared" si="44"/>
        <v>0.54166666666666663</v>
      </c>
      <c r="T33" s="9">
        <f t="shared" si="45"/>
        <v>60</v>
      </c>
      <c r="U33" s="9">
        <f t="shared" si="46"/>
        <v>465</v>
      </c>
      <c r="V33" s="54">
        <f t="shared" si="13"/>
        <v>7</v>
      </c>
      <c r="W33" s="54">
        <f t="shared" si="47"/>
        <v>45</v>
      </c>
      <c r="X33" s="35"/>
      <c r="Y33" s="52" t="str">
        <f t="shared" si="16"/>
        <v/>
      </c>
    </row>
    <row r="34" spans="1:25" x14ac:dyDescent="0.15">
      <c r="A34" s="28">
        <v>4</v>
      </c>
      <c r="B34" s="6" t="s">
        <v>7</v>
      </c>
      <c r="C34" s="8"/>
      <c r="D34" s="1"/>
      <c r="E34" s="2"/>
      <c r="F34" s="10"/>
      <c r="G34" s="2"/>
      <c r="H34" s="2"/>
      <c r="I34" s="11"/>
      <c r="J34" s="12">
        <f>SUM(J29:J33)</f>
        <v>2325</v>
      </c>
      <c r="K34" s="54">
        <f t="shared" si="6"/>
        <v>38</v>
      </c>
      <c r="L34" s="54">
        <f t="shared" si="39"/>
        <v>45</v>
      </c>
      <c r="M34" s="35"/>
      <c r="N34" s="51"/>
      <c r="O34" s="42"/>
      <c r="P34" s="2"/>
      <c r="Q34" s="10"/>
      <c r="R34" s="2"/>
      <c r="S34" s="2"/>
      <c r="T34" s="11"/>
      <c r="U34" s="12">
        <f>SUM(U29:U33)</f>
        <v>2325</v>
      </c>
      <c r="V34" s="54">
        <f t="shared" si="13"/>
        <v>38</v>
      </c>
      <c r="W34" s="54">
        <f t="shared" si="47"/>
        <v>45</v>
      </c>
      <c r="X34" s="35"/>
      <c r="Y34" s="52"/>
    </row>
    <row r="35" spans="1:25" ht="20.100000000000001" customHeight="1" x14ac:dyDescent="0.15">
      <c r="B35" s="6" t="s">
        <v>8</v>
      </c>
      <c r="C35" s="8"/>
      <c r="D35" s="1"/>
      <c r="E35" s="2"/>
      <c r="F35" s="10"/>
      <c r="G35" s="2"/>
      <c r="H35" s="2"/>
      <c r="I35" s="11"/>
      <c r="J35" s="12">
        <f>J16+IF($D$7&gt;=2,J22,0)+IF($D$7&gt;=3,J28,0)+IF($D$7=4,J34,0)</f>
        <v>9300</v>
      </c>
      <c r="K35" s="54">
        <f t="shared" si="6"/>
        <v>155</v>
      </c>
      <c r="L35" s="54">
        <f t="shared" ref="L35" si="49">MOD(J35,60)</f>
        <v>0</v>
      </c>
      <c r="M35" s="35"/>
      <c r="N35" s="51" t="str">
        <f>IF(J35&lt;$D$7*2325,"勤務時間数が"&amp;($D$7*2325-J35)&amp;"分不足",IF(J35&gt;$D$7*2325,"勤務時間数が"&amp;(J35-$D$7*2325)&amp;"分超過",""))</f>
        <v/>
      </c>
      <c r="O35" s="42"/>
      <c r="P35" s="2"/>
      <c r="Q35" s="10"/>
      <c r="R35" s="2"/>
      <c r="S35" s="2"/>
      <c r="T35" s="11"/>
      <c r="U35" s="12">
        <f>SUM(U16,U22,U28,U34)</f>
        <v>9300</v>
      </c>
      <c r="V35" s="54">
        <f t="shared" si="13"/>
        <v>155</v>
      </c>
      <c r="W35" s="54">
        <f t="shared" si="47"/>
        <v>0</v>
      </c>
      <c r="X35" s="35"/>
      <c r="Y35" s="52" t="str">
        <f>IF(U35&lt;$D$7*2325,"勤務時間数が"&amp;($D$7*2325-U35)&amp;"分不足",IF(U35&gt;$D$7*2325,"勤務時間数が"&amp;(U35-$D$7*2325)&amp;"分超過",""))</f>
        <v/>
      </c>
    </row>
    <row r="36" spans="1:25" x14ac:dyDescent="0.15">
      <c r="B36" s="3"/>
      <c r="C36" s="3"/>
      <c r="D36" s="3"/>
      <c r="E36" s="3"/>
      <c r="F36" s="3"/>
      <c r="G36" s="3"/>
      <c r="H36" s="3"/>
      <c r="I36" s="3"/>
      <c r="J36" s="3"/>
      <c r="K36" s="3"/>
      <c r="L36" s="4"/>
      <c r="M36" s="4"/>
      <c r="N36" s="3"/>
      <c r="O36" s="3"/>
      <c r="P36" s="3"/>
      <c r="Q36" s="3"/>
      <c r="R36" s="3"/>
      <c r="S36" s="3"/>
      <c r="T36" s="3"/>
      <c r="U36" s="3"/>
      <c r="V36" s="3"/>
      <c r="W36" s="4"/>
      <c r="X36" s="4"/>
      <c r="Y36" s="3"/>
    </row>
    <row r="40" spans="1:25" x14ac:dyDescent="0.15">
      <c r="B40" s="34" t="s">
        <v>24</v>
      </c>
    </row>
    <row r="41" spans="1:25" x14ac:dyDescent="0.15">
      <c r="B41" s="33">
        <v>42489</v>
      </c>
    </row>
    <row r="42" spans="1:25" x14ac:dyDescent="0.15">
      <c r="B42" s="33">
        <v>42493</v>
      </c>
    </row>
    <row r="43" spans="1:25" x14ac:dyDescent="0.15">
      <c r="B43" s="33">
        <v>42494</v>
      </c>
    </row>
    <row r="44" spans="1:25" x14ac:dyDescent="0.15">
      <c r="B44" s="33">
        <v>42495</v>
      </c>
    </row>
    <row r="45" spans="1:25" x14ac:dyDescent="0.15">
      <c r="B45" s="33">
        <v>42569</v>
      </c>
    </row>
    <row r="46" spans="1:25" x14ac:dyDescent="0.15">
      <c r="B46" s="33">
        <v>42593</v>
      </c>
    </row>
    <row r="47" spans="1:25" x14ac:dyDescent="0.15">
      <c r="B47" s="33">
        <v>42632</v>
      </c>
    </row>
    <row r="48" spans="1:25" x14ac:dyDescent="0.15">
      <c r="B48" s="33">
        <v>42635</v>
      </c>
    </row>
    <row r="49" spans="2:2" x14ac:dyDescent="0.15">
      <c r="B49" s="33">
        <v>42653</v>
      </c>
    </row>
    <row r="50" spans="2:2" x14ac:dyDescent="0.15">
      <c r="B50" s="33">
        <v>42677</v>
      </c>
    </row>
    <row r="51" spans="2:2" x14ac:dyDescent="0.15">
      <c r="B51" s="33">
        <v>42697</v>
      </c>
    </row>
    <row r="52" spans="2:2" x14ac:dyDescent="0.15">
      <c r="B52" s="33">
        <v>42727</v>
      </c>
    </row>
    <row r="53" spans="2:2" x14ac:dyDescent="0.15">
      <c r="B53" s="33">
        <v>42733</v>
      </c>
    </row>
    <row r="54" spans="2:2" x14ac:dyDescent="0.15">
      <c r="B54" s="33">
        <v>42734</v>
      </c>
    </row>
    <row r="55" spans="2:2" x14ac:dyDescent="0.15">
      <c r="B55" s="33">
        <v>42735</v>
      </c>
    </row>
    <row r="56" spans="2:2" x14ac:dyDescent="0.15">
      <c r="B56" s="33">
        <v>42736</v>
      </c>
    </row>
    <row r="57" spans="2:2" x14ac:dyDescent="0.15">
      <c r="B57" s="33">
        <v>42737</v>
      </c>
    </row>
    <row r="58" spans="2:2" x14ac:dyDescent="0.15">
      <c r="B58" s="33">
        <v>42738</v>
      </c>
    </row>
    <row r="59" spans="2:2" x14ac:dyDescent="0.15">
      <c r="B59" s="33">
        <v>42744</v>
      </c>
    </row>
    <row r="60" spans="2:2" x14ac:dyDescent="0.15">
      <c r="B60" s="33">
        <v>42814</v>
      </c>
    </row>
    <row r="61" spans="2:2" x14ac:dyDescent="0.15">
      <c r="B61" s="33">
        <v>42858</v>
      </c>
    </row>
    <row r="62" spans="2:2" x14ac:dyDescent="0.15">
      <c r="B62" s="33">
        <v>42859</v>
      </c>
    </row>
    <row r="63" spans="2:2" x14ac:dyDescent="0.15">
      <c r="B63" s="33">
        <v>42860</v>
      </c>
    </row>
    <row r="64" spans="2:2" x14ac:dyDescent="0.15">
      <c r="B64" s="33">
        <v>42933</v>
      </c>
    </row>
    <row r="65" spans="2:2" x14ac:dyDescent="0.15">
      <c r="B65" s="33">
        <v>42958</v>
      </c>
    </row>
    <row r="66" spans="2:2" x14ac:dyDescent="0.15">
      <c r="B66" s="33">
        <v>42996</v>
      </c>
    </row>
    <row r="67" spans="2:2" x14ac:dyDescent="0.15">
      <c r="B67" s="33">
        <v>43017</v>
      </c>
    </row>
    <row r="68" spans="2:2" x14ac:dyDescent="0.15">
      <c r="B68" s="33">
        <v>43042</v>
      </c>
    </row>
    <row r="69" spans="2:2" x14ac:dyDescent="0.15">
      <c r="B69" s="33">
        <v>43062</v>
      </c>
    </row>
    <row r="70" spans="2:2" x14ac:dyDescent="0.15">
      <c r="B70" s="33">
        <v>43098</v>
      </c>
    </row>
    <row r="71" spans="2:2" x14ac:dyDescent="0.15">
      <c r="B71" s="34" t="s">
        <v>25</v>
      </c>
    </row>
  </sheetData>
  <sheetProtection password="CC06" sheet="1" objects="1" scenarios="1" selectLockedCells="1"/>
  <mergeCells count="23">
    <mergeCell ref="B9:C10"/>
    <mergeCell ref="M9:M10"/>
    <mergeCell ref="B4:C4"/>
    <mergeCell ref="B5:C5"/>
    <mergeCell ref="B6:C6"/>
    <mergeCell ref="B7:C7"/>
    <mergeCell ref="D4:G4"/>
    <mergeCell ref="D6:E6"/>
    <mergeCell ref="L4:M4"/>
    <mergeCell ref="L5:M5"/>
    <mergeCell ref="L6:M6"/>
    <mergeCell ref="L7:M7"/>
    <mergeCell ref="Y9:Y10"/>
    <mergeCell ref="N9:N10"/>
    <mergeCell ref="O9:P9"/>
    <mergeCell ref="D9:E9"/>
    <mergeCell ref="D7:G7"/>
    <mergeCell ref="K9:L9"/>
    <mergeCell ref="V9:W9"/>
    <mergeCell ref="R9:S9"/>
    <mergeCell ref="G9:H9"/>
    <mergeCell ref="X9:X10"/>
    <mergeCell ref="W7:X7"/>
  </mergeCells>
  <phoneticPr fontId="3"/>
  <conditionalFormatting sqref="O11:P15 O29:P33 O23:P27 O17:P21 R11:S33">
    <cfRule type="expression" dxfId="9" priority="14" stopIfTrue="1">
      <formula>D11&lt;&gt;O11</formula>
    </cfRule>
  </conditionalFormatting>
  <conditionalFormatting sqref="B17:Y34">
    <cfRule type="expression" dxfId="8" priority="13" stopIfTrue="1">
      <formula>$A17&gt;$D$7</formula>
    </cfRule>
  </conditionalFormatting>
  <conditionalFormatting sqref="D11:D33 O11:O33">
    <cfRule type="cellIs" dxfId="7" priority="12" operator="notEqual">
      <formula>0.354166666666667</formula>
    </cfRule>
  </conditionalFormatting>
  <conditionalFormatting sqref="E11:E33 P11:P33">
    <cfRule type="cellIs" dxfId="6" priority="11" operator="notEqual">
      <formula>0.71875</formula>
    </cfRule>
  </conditionalFormatting>
  <conditionalFormatting sqref="G11:G33 R11:R33">
    <cfRule type="cellIs" dxfId="5" priority="10" operator="notEqual">
      <formula>0.5</formula>
    </cfRule>
  </conditionalFormatting>
  <conditionalFormatting sqref="H11:H33 S11:S33">
    <cfRule type="cellIs" dxfId="4" priority="9" operator="notEqual">
      <formula>0.541666666666667</formula>
    </cfRule>
  </conditionalFormatting>
  <conditionalFormatting sqref="B11:B27">
    <cfRule type="containsBlanks" dxfId="3" priority="8">
      <formula>LEN(TRIM(B11))=0</formula>
    </cfRule>
  </conditionalFormatting>
  <conditionalFormatting sqref="N7">
    <cfRule type="containsBlanks" dxfId="2" priority="7">
      <formula>LEN(TRIM(N7))=0</formula>
    </cfRule>
  </conditionalFormatting>
  <conditionalFormatting sqref="C11:C15 C17:C21 C23:C27 C29:C33">
    <cfRule type="cellIs" dxfId="1" priority="4" stopIfTrue="1" operator="equal">
      <formula>"祝"</formula>
    </cfRule>
  </conditionalFormatting>
  <conditionalFormatting sqref="D7:G7">
    <cfRule type="expression" dxfId="0" priority="1">
      <formula>D4="一般"</formula>
    </cfRule>
  </conditionalFormatting>
  <dataValidations count="2">
    <dataValidation type="list" showInputMessage="1" showErrorMessage="1" sqref="D4">
      <formula1>"一般,育児・介護"</formula1>
    </dataValidation>
    <dataValidation type="list" allowBlank="1" showInputMessage="1" showErrorMessage="1" promptTitle="単位期間の設定" prompt="一般の場合は、４週間のみです。_x000a_育児・介護の場合は、１～４週間のうちから選択できます。_x000a_" sqref="D7:G7">
      <formula1>"1,2,3,4"</formula1>
    </dataValidation>
  </dataValidations>
  <pageMargins left="0.7" right="0.7" top="0.75" bottom="0.75" header="0.3" footer="0.3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申告・割振り簿</vt:lpstr>
      <vt:lpstr>申告・割振り簿!Print_Area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鳥取県庁</cp:lastModifiedBy>
  <cp:lastPrinted>2016-04-04T04:33:51Z</cp:lastPrinted>
  <dcterms:created xsi:type="dcterms:W3CDTF">2016-02-25T06:08:19Z</dcterms:created>
  <dcterms:modified xsi:type="dcterms:W3CDTF">2018-03-13T08:09:23Z</dcterms:modified>
</cp:coreProperties>
</file>