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240" windowHeight="7890" tabRatio="807"/>
  </bookViews>
  <sheets>
    <sheet name="初期経費150715" sheetId="11" r:id="rId1"/>
    <sheet name="ランニング詳細1_150715" sheetId="12" r:id="rId2"/>
  </sheets>
  <definedNames>
    <definedName name="_xlnm.Print_Area" localSheetId="1">ランニング詳細1_150715!$A$1:$E$56</definedName>
    <definedName name="_xlnm.Print_Area" localSheetId="0">初期経費150715!$A$1:$E$34</definedName>
  </definedNames>
  <calcPr calcId="145621"/>
</workbook>
</file>

<file path=xl/calcChain.xml><?xml version="1.0" encoding="utf-8"?>
<calcChain xmlns="http://schemas.openxmlformats.org/spreadsheetml/2006/main">
  <c r="J52" i="12" l="1"/>
  <c r="J53" i="12"/>
  <c r="J47" i="12"/>
  <c r="J46" i="12"/>
  <c r="E33" i="12"/>
  <c r="E32" i="12"/>
  <c r="E99" i="12" l="1"/>
  <c r="E102" i="12" s="1"/>
  <c r="E98" i="12"/>
  <c r="E72" i="12"/>
  <c r="E73" i="12" s="1"/>
  <c r="E75" i="12" s="1"/>
  <c r="E63" i="12"/>
  <c r="E64" i="12" s="1"/>
  <c r="E66" i="12" s="1"/>
  <c r="E31" i="12"/>
  <c r="E30" i="12"/>
  <c r="E29" i="12"/>
  <c r="E28" i="12"/>
  <c r="E27" i="12"/>
  <c r="E26" i="12"/>
  <c r="E25" i="12"/>
  <c r="E19" i="12"/>
  <c r="E13" i="12"/>
  <c r="E24" i="12" l="1"/>
  <c r="E34" i="12" s="1"/>
  <c r="E62" i="12" s="1"/>
  <c r="E100" i="12"/>
  <c r="E104" i="12" s="1"/>
  <c r="E82" i="11"/>
  <c r="E83" i="11" s="1"/>
  <c r="E81" i="11"/>
  <c r="G16" i="11"/>
  <c r="G15" i="11" s="1"/>
  <c r="G31" i="11" s="1"/>
  <c r="E16" i="11"/>
  <c r="E15" i="11" s="1"/>
  <c r="E31" i="11" s="1"/>
  <c r="E71" i="12" l="1"/>
  <c r="E76" i="12" s="1"/>
  <c r="E84" i="11"/>
  <c r="E65" i="12"/>
  <c r="E67" i="12"/>
  <c r="E101" i="12"/>
  <c r="E85" i="11"/>
  <c r="E87" i="11" s="1"/>
  <c r="E74" i="12" l="1"/>
</calcChain>
</file>

<file path=xl/comments1.xml><?xml version="1.0" encoding="utf-8"?>
<comments xmlns="http://schemas.openxmlformats.org/spreadsheetml/2006/main">
  <authors>
    <author>self</author>
  </authors>
  <commentList>
    <comment ref="E24" authorId="0">
      <text>
        <r>
          <rPr>
            <sz val="10"/>
            <color indexed="81"/>
            <rFont val="ＭＳ 明朝"/>
            <family val="1"/>
            <charset val="128"/>
          </rPr>
          <t>数式注意</t>
        </r>
      </text>
    </comment>
  </commentList>
</comments>
</file>

<file path=xl/sharedStrings.xml><?xml version="1.0" encoding="utf-8"?>
<sst xmlns="http://schemas.openxmlformats.org/spreadsheetml/2006/main" count="198" uniqueCount="157">
  <si>
    <t>１　コンサルタント経費</t>
    <rPh sb="9" eb="11">
      <t>ケイヒ</t>
    </rPh>
    <phoneticPr fontId="1"/>
  </si>
  <si>
    <t>２　導入に向けてのインフラ整備</t>
    <rPh sb="2" eb="4">
      <t>ドウニュウ</t>
    </rPh>
    <rPh sb="5" eb="6">
      <t>ム</t>
    </rPh>
    <rPh sb="13" eb="15">
      <t>セイビ</t>
    </rPh>
    <phoneticPr fontId="1"/>
  </si>
  <si>
    <t>３　医師、看護師研修</t>
    <rPh sb="2" eb="4">
      <t>イシ</t>
    </rPh>
    <rPh sb="5" eb="8">
      <t>カンゴシ</t>
    </rPh>
    <rPh sb="8" eb="10">
      <t>ケンシュウ</t>
    </rPh>
    <phoneticPr fontId="5"/>
  </si>
  <si>
    <t>４　搭載医療機器</t>
    <rPh sb="2" eb="4">
      <t>トウサイ</t>
    </rPh>
    <rPh sb="4" eb="6">
      <t>イリョウ</t>
    </rPh>
    <rPh sb="6" eb="8">
      <t>キキ</t>
    </rPh>
    <phoneticPr fontId="5"/>
  </si>
  <si>
    <t>６　フライトスーツ</t>
    <phoneticPr fontId="1"/>
  </si>
  <si>
    <t>(３)駐車場整備</t>
    <rPh sb="3" eb="6">
      <t>チュウシャジョウ</t>
    </rPh>
    <rPh sb="6" eb="8">
      <t>セイビ</t>
    </rPh>
    <phoneticPr fontId="1"/>
  </si>
  <si>
    <t>１　ドクターヘリ運航経費</t>
    <phoneticPr fontId="1"/>
  </si>
  <si>
    <t>２　運航調整経費</t>
    <rPh sb="2" eb="4">
      <t>ウンコウ</t>
    </rPh>
    <rPh sb="4" eb="6">
      <t>チョウセイ</t>
    </rPh>
    <rPh sb="6" eb="8">
      <t>ケイヒ</t>
    </rPh>
    <phoneticPr fontId="1"/>
  </si>
  <si>
    <t>３　施設・設備維持管理費</t>
    <rPh sb="2" eb="4">
      <t>シセツ</t>
    </rPh>
    <rPh sb="5" eb="7">
      <t>セツビ</t>
    </rPh>
    <rPh sb="7" eb="9">
      <t>イジ</t>
    </rPh>
    <rPh sb="9" eb="12">
      <t>カンリヒ</t>
    </rPh>
    <phoneticPr fontId="1"/>
  </si>
  <si>
    <t>(１)格納庫維持管理費</t>
    <rPh sb="3" eb="6">
      <t>カクノウコ</t>
    </rPh>
    <rPh sb="6" eb="8">
      <t>イジ</t>
    </rPh>
    <rPh sb="8" eb="11">
      <t>カンリヒ</t>
    </rPh>
    <phoneticPr fontId="1"/>
  </si>
  <si>
    <t>(２)給油施設維持管理費</t>
    <rPh sb="3" eb="5">
      <t>キュウユ</t>
    </rPh>
    <rPh sb="5" eb="7">
      <t>シセツ</t>
    </rPh>
    <rPh sb="7" eb="9">
      <t>イジ</t>
    </rPh>
    <rPh sb="9" eb="12">
      <t>カンリヒ</t>
    </rPh>
    <phoneticPr fontId="1"/>
  </si>
  <si>
    <t>(３)CS室、パイロット・整備士控室維持管理費</t>
    <rPh sb="5" eb="6">
      <t>シツ</t>
    </rPh>
    <rPh sb="13" eb="16">
      <t>セイビシ</t>
    </rPh>
    <rPh sb="16" eb="17">
      <t>ヒカ</t>
    </rPh>
    <rPh sb="17" eb="18">
      <t>シツ</t>
    </rPh>
    <rPh sb="18" eb="20">
      <t>イジ</t>
    </rPh>
    <rPh sb="20" eb="23">
      <t>カンリヒ</t>
    </rPh>
    <phoneticPr fontId="1"/>
  </si>
  <si>
    <t>(４)ヘリ搭載医療機器保守管理費</t>
    <rPh sb="5" eb="7">
      <t>トウサイ</t>
    </rPh>
    <rPh sb="7" eb="9">
      <t>イリョウ</t>
    </rPh>
    <rPh sb="9" eb="11">
      <t>キキ</t>
    </rPh>
    <rPh sb="11" eb="13">
      <t>ホシュ</t>
    </rPh>
    <rPh sb="13" eb="16">
      <t>カンリヒ</t>
    </rPh>
    <phoneticPr fontId="1"/>
  </si>
  <si>
    <t>(５)フライトスーツリネン経費</t>
    <rPh sb="13" eb="15">
      <t>ケイヒ</t>
    </rPh>
    <phoneticPr fontId="1"/>
  </si>
  <si>
    <t>(６)無線機器電波利用料</t>
    <rPh sb="3" eb="5">
      <t>ムセン</t>
    </rPh>
    <rPh sb="5" eb="7">
      <t>キキ</t>
    </rPh>
    <rPh sb="7" eb="9">
      <t>デンパ</t>
    </rPh>
    <rPh sb="9" eb="12">
      <t>リヨウリョウ</t>
    </rPh>
    <phoneticPr fontId="1"/>
  </si>
  <si>
    <t>(７)基地病院電話使用料</t>
    <rPh sb="3" eb="5">
      <t>キチ</t>
    </rPh>
    <rPh sb="5" eb="7">
      <t>ビョウイン</t>
    </rPh>
    <rPh sb="7" eb="9">
      <t>デンワ</t>
    </rPh>
    <rPh sb="9" eb="11">
      <t>シヨウ</t>
    </rPh>
    <rPh sb="11" eb="12">
      <t>リョウ</t>
    </rPh>
    <phoneticPr fontId="1"/>
  </si>
  <si>
    <t>(９)バックボード等返却</t>
    <rPh sb="9" eb="10">
      <t>トウ</t>
    </rPh>
    <rPh sb="10" eb="12">
      <t>ヘンキャク</t>
    </rPh>
    <phoneticPr fontId="1"/>
  </si>
  <si>
    <t>合計</t>
    <rPh sb="0" eb="2">
      <t>ゴウケイ</t>
    </rPh>
    <phoneticPr fontId="1"/>
  </si>
  <si>
    <t>公立豊岡
病院</t>
    <rPh sb="0" eb="2">
      <t>コウリツ</t>
    </rPh>
    <rPh sb="2" eb="4">
      <t>トヨオカ</t>
    </rPh>
    <rPh sb="5" eb="7">
      <t>ビョウ</t>
    </rPh>
    <phoneticPr fontId="1"/>
  </si>
  <si>
    <t>不明</t>
  </si>
  <si>
    <t>(１)運航委託費(ヘリ賃借料、操縦士等拘束料、燃料費、保守</t>
    <phoneticPr fontId="1"/>
  </si>
  <si>
    <t>(２)搭乗医師・看護師確保経費(Dr1名＋Ns1名分の給与費)</t>
    <rPh sb="3" eb="5">
      <t>トウジョウ</t>
    </rPh>
    <rPh sb="5" eb="7">
      <t>イシ</t>
    </rPh>
    <rPh sb="8" eb="11">
      <t>カンゴシ</t>
    </rPh>
    <rPh sb="11" eb="13">
      <t>カクホ</t>
    </rPh>
    <rPh sb="13" eb="15">
      <t>ケイヒ</t>
    </rPh>
    <rPh sb="19" eb="20">
      <t>メイ</t>
    </rPh>
    <rPh sb="24" eb="25">
      <t>メイ</t>
    </rPh>
    <rPh sb="25" eb="26">
      <t>ブン</t>
    </rPh>
    <rPh sb="27" eb="29">
      <t>キュウヨ</t>
    </rPh>
    <rPh sb="29" eb="30">
      <t>ヒ</t>
    </rPh>
    <phoneticPr fontId="1"/>
  </si>
  <si>
    <t>○補助基準額　195,746千円×運営月数／12</t>
    <rPh sb="1" eb="3">
      <t>ホジョ</t>
    </rPh>
    <rPh sb="3" eb="5">
      <t>キジュン</t>
    </rPh>
    <rPh sb="5" eb="6">
      <t>ガク</t>
    </rPh>
    <rPh sb="14" eb="16">
      <t>センエン</t>
    </rPh>
    <rPh sb="17" eb="19">
      <t>ウンエイ</t>
    </rPh>
    <rPh sb="19" eb="21">
      <t>ツキスウ</t>
    </rPh>
    <phoneticPr fontId="1"/>
  </si>
  <si>
    <t>○補助基準額　1ヵ所当たり17,438千円×運営月数／12</t>
    <rPh sb="1" eb="3">
      <t>ホジョ</t>
    </rPh>
    <rPh sb="3" eb="5">
      <t>キジュン</t>
    </rPh>
    <rPh sb="5" eb="6">
      <t>ガク</t>
    </rPh>
    <rPh sb="9" eb="10">
      <t>ショ</t>
    </rPh>
    <rPh sb="10" eb="11">
      <t>ア</t>
    </rPh>
    <rPh sb="19" eb="21">
      <t>センエン</t>
    </rPh>
    <rPh sb="22" eb="24">
      <t>ウンエイ</t>
    </rPh>
    <rPh sb="24" eb="26">
      <t>ツキスウ</t>
    </rPh>
    <phoneticPr fontId="1"/>
  </si>
  <si>
    <t>(１)運航連絡調整員確保経費</t>
    <phoneticPr fontId="1"/>
  </si>
  <si>
    <t>(２)運航調整委員会経費</t>
    <phoneticPr fontId="1"/>
  </si>
  <si>
    <t>○補助基準額　1ヵ所当たり1,942千円×運営月数／12</t>
    <rPh sb="1" eb="3">
      <t>ホジョ</t>
    </rPh>
    <rPh sb="3" eb="5">
      <t>キジュン</t>
    </rPh>
    <rPh sb="5" eb="6">
      <t>ガク</t>
    </rPh>
    <rPh sb="9" eb="10">
      <t>ショ</t>
    </rPh>
    <rPh sb="10" eb="11">
      <t>ア</t>
    </rPh>
    <rPh sb="18" eb="19">
      <t>セン</t>
    </rPh>
    <rPh sb="19" eb="20">
      <t>エン</t>
    </rPh>
    <phoneticPr fontId="1"/>
  </si>
  <si>
    <t>○補助基準額　1ヵ所当たり3,533千円</t>
    <rPh sb="1" eb="3">
      <t>ホジョ</t>
    </rPh>
    <rPh sb="3" eb="5">
      <t>キジュン</t>
    </rPh>
    <rPh sb="5" eb="6">
      <t>ガク</t>
    </rPh>
    <rPh sb="9" eb="10">
      <t>ショ</t>
    </rPh>
    <rPh sb="10" eb="11">
      <t>ア</t>
    </rPh>
    <rPh sb="18" eb="20">
      <t>センエン</t>
    </rPh>
    <phoneticPr fontId="1"/>
  </si>
  <si>
    <t>ア　設置可能調査、航空局届出、各種調査設計等</t>
    <rPh sb="2" eb="4">
      <t>セッチ</t>
    </rPh>
    <rPh sb="4" eb="6">
      <t>カノウ</t>
    </rPh>
    <rPh sb="6" eb="8">
      <t>チョウサ</t>
    </rPh>
    <rPh sb="9" eb="12">
      <t>コウクウキョク</t>
    </rPh>
    <rPh sb="12" eb="13">
      <t>トド</t>
    </rPh>
    <rPh sb="13" eb="14">
      <t>デ</t>
    </rPh>
    <rPh sb="15" eb="17">
      <t>カクシュ</t>
    </rPh>
    <rPh sb="17" eb="19">
      <t>チョウサ</t>
    </rPh>
    <rPh sb="19" eb="21">
      <t>セッケイ</t>
    </rPh>
    <rPh sb="21" eb="22">
      <t>トウ</t>
    </rPh>
    <phoneticPr fontId="1"/>
  </si>
  <si>
    <t>(２)地域ヘリポート整備</t>
    <rPh sb="3" eb="5">
      <t>チイキ</t>
    </rPh>
    <rPh sb="10" eb="12">
      <t>セイビ</t>
    </rPh>
    <phoneticPr fontId="1"/>
  </si>
  <si>
    <t>Ⅱ　ランニングコスト（年額）</t>
    <rPh sb="11" eb="13">
      <t>ネンガク</t>
    </rPh>
    <rPh sb="12" eb="13">
      <t>ガク</t>
    </rPh>
    <phoneticPr fontId="1"/>
  </si>
  <si>
    <t>(８)基地病院ヘリポート離着陸運航支援(345.8千円×12月)</t>
    <rPh sb="3" eb="5">
      <t>キチ</t>
    </rPh>
    <rPh sb="5" eb="7">
      <t>ビョウイン</t>
    </rPh>
    <rPh sb="12" eb="15">
      <t>リチャクリク</t>
    </rPh>
    <rPh sb="15" eb="17">
      <t>ウンコウ</t>
    </rPh>
    <rPh sb="17" eb="19">
      <t>シエン</t>
    </rPh>
    <phoneticPr fontId="1"/>
  </si>
  <si>
    <t>７　臨時離着陸場整備補助(@約8,742千円×10箇所)</t>
    <rPh sb="2" eb="4">
      <t>リンジ</t>
    </rPh>
    <rPh sb="4" eb="7">
      <t>リチャクリク</t>
    </rPh>
    <rPh sb="7" eb="8">
      <t>ジョウ</t>
    </rPh>
    <rPh sb="8" eb="10">
      <t>セイビ</t>
    </rPh>
    <rPh sb="10" eb="12">
      <t>ホジョ</t>
    </rPh>
    <phoneticPr fontId="1"/>
  </si>
  <si>
    <t>５　通信施設(医療福祉無線、消防無線等)</t>
    <rPh sb="2" eb="4">
      <t>ツウシン</t>
    </rPh>
    <rPh sb="4" eb="6">
      <t>シセツ</t>
    </rPh>
    <phoneticPr fontId="1"/>
  </si>
  <si>
    <t xml:space="preserve">    料、災害補償費(航空保険料)等)</t>
    <phoneticPr fontId="1"/>
  </si>
  <si>
    <t>【財源内訳】</t>
  </si>
  <si>
    <t>※2　島根県導入時の決算額及び国庫補助基準額ベース。ただし、国庫補助基準額以外は消費税を5%→8%に置き換え。</t>
    <rPh sb="10" eb="12">
      <t>ケッサン</t>
    </rPh>
    <rPh sb="12" eb="13">
      <t>ガク</t>
    </rPh>
    <rPh sb="13" eb="14">
      <t>オヨ</t>
    </rPh>
    <rPh sb="30" eb="32">
      <t>コッコ</t>
    </rPh>
    <rPh sb="32" eb="34">
      <t>ホジョ</t>
    </rPh>
    <rPh sb="34" eb="36">
      <t>キジュン</t>
    </rPh>
    <rPh sb="36" eb="37">
      <t>ガク</t>
    </rPh>
    <rPh sb="37" eb="39">
      <t>イガイ</t>
    </rPh>
    <phoneticPr fontId="1"/>
  </si>
  <si>
    <t>　　　　　　　├→うち国庫の裏負担の80%が特別交付税措置</t>
    <rPh sb="11" eb="13">
      <t>コッコ</t>
    </rPh>
    <rPh sb="14" eb="15">
      <t>ウラ</t>
    </rPh>
    <rPh sb="15" eb="17">
      <t>フタン</t>
    </rPh>
    <rPh sb="22" eb="24">
      <t>トクベツ</t>
    </rPh>
    <rPh sb="24" eb="27">
      <t>コウフゼイ</t>
    </rPh>
    <rPh sb="27" eb="29">
      <t>ソチ</t>
    </rPh>
    <phoneticPr fontId="1"/>
  </si>
  <si>
    <t>　　　　　　　│　　　　　　　　(E=(B/2)×0.8)</t>
    <phoneticPr fontId="1"/>
  </si>
  <si>
    <t>　　　　　　　 一般財源1/2　　　　(D=A-C)</t>
    <rPh sb="8" eb="10">
      <t>イッパン</t>
    </rPh>
    <rPh sb="10" eb="12">
      <t>ザイゲン</t>
    </rPh>
    <phoneticPr fontId="1"/>
  </si>
  <si>
    <t>└→(財源内訳)国庫1/2　　　　　(C=B/2)</t>
    <rPh sb="3" eb="5">
      <t>ザイゲン</t>
    </rPh>
    <rPh sb="5" eb="7">
      <t>ウチワケ</t>
    </rPh>
    <rPh sb="8" eb="10">
      <t>コッコ</t>
    </rPh>
    <phoneticPr fontId="1"/>
  </si>
  <si>
    <t>うち国庫補助対象経費　　　　　　　(B)</t>
    <rPh sb="2" eb="4">
      <t>コッコ</t>
    </rPh>
    <rPh sb="4" eb="6">
      <t>ホジョ</t>
    </rPh>
    <rPh sb="6" eb="8">
      <t>タイショウ</t>
    </rPh>
    <rPh sb="8" eb="10">
      <t>ケイヒ</t>
    </rPh>
    <phoneticPr fontId="1"/>
  </si>
  <si>
    <t>合計(年額) 　　 (A=C+E+F)</t>
    <rPh sb="0" eb="2">
      <t>ゴウケイ</t>
    </rPh>
    <rPh sb="3" eb="5">
      <t>ネンガク</t>
    </rPh>
    <phoneticPr fontId="1"/>
  </si>
  <si>
    <t>　　　　　　　└→うち県実負担　(F=A-C-E)</t>
    <rPh sb="11" eb="12">
      <t>ケン</t>
    </rPh>
    <rPh sb="12" eb="13">
      <t>ジツ</t>
    </rPh>
    <rPh sb="13" eb="15">
      <t>フタン</t>
    </rPh>
    <phoneticPr fontId="1"/>
  </si>
  <si>
    <t>オ　ヘリポート建設</t>
    <rPh sb="7" eb="9">
      <t>ケンセツ</t>
    </rPh>
    <phoneticPr fontId="1"/>
  </si>
  <si>
    <t>区分</t>
    <rPh sb="0" eb="2">
      <t>クブン</t>
    </rPh>
    <phoneticPr fontId="1"/>
  </si>
  <si>
    <t>金額（千円）</t>
    <rPh sb="0" eb="2">
      <t>キンガク</t>
    </rPh>
    <rPh sb="3" eb="5">
      <t>センエン</t>
    </rPh>
    <phoneticPr fontId="1"/>
  </si>
  <si>
    <t>２　消防防災ヘリコプター導入時の基地整備費用（概算）</t>
    <phoneticPr fontId="1"/>
  </si>
  <si>
    <t>（１）導入時期　平成１０年７月</t>
    <phoneticPr fontId="1"/>
  </si>
  <si>
    <t>（２）整備場所　鳥取空港内に基地を設置</t>
    <phoneticPr fontId="1"/>
  </si>
  <si>
    <t>（３）主な整備内容</t>
    <phoneticPr fontId="1"/>
  </si>
  <si>
    <t>140924島根県に2(2)と重複するか確認したところ、不明であった。</t>
    <rPh sb="6" eb="9">
      <t>シマネケン</t>
    </rPh>
    <rPh sb="20" eb="22">
      <t>カクニン</t>
    </rPh>
    <rPh sb="28" eb="30">
      <t>フメイ</t>
    </rPh>
    <phoneticPr fontId="1"/>
  </si>
  <si>
    <t>　　②ヘリ駐機用エプロン、誘導路及び照明灯　約100,000千円</t>
    <phoneticPr fontId="1"/>
  </si>
  <si>
    <t>　　①管理事務所及び格納庫　　　　　　　　　　367,000千円</t>
    <phoneticPr fontId="1"/>
  </si>
  <si>
    <t>　　　　　　　・民間会社の小型機格納庫の買収　 　　53,000千円</t>
    <rPh sb="10" eb="12">
      <t>ガイシャ</t>
    </rPh>
    <phoneticPr fontId="1"/>
  </si>
  <si>
    <t>　　　　　　　・格納庫の改修（耐震改修等）　　 　　79,000千円</t>
    <phoneticPr fontId="1"/>
  </si>
  <si>
    <t>　　　＜内訳＞・ヘリ駐機用エプロン整備（小型機用エプロンをヘリ用に転用）</t>
    <phoneticPr fontId="1"/>
  </si>
  <si>
    <t>　　　　　　　・誘導路及び照明灯新設</t>
    <phoneticPr fontId="1"/>
  </si>
  <si>
    <t>　　　＜内訳＞・管理事務所の新設　　　　　　　　　235,000千円</t>
    <phoneticPr fontId="1"/>
  </si>
  <si>
    <t>(A)</t>
    <phoneticPr fontId="1"/>
  </si>
  <si>
    <t>　　計（①＋②）　約467,000千円　 (B)</t>
    <phoneticPr fontId="1"/>
  </si>
  <si>
    <t>　　※ドクヘリと消防防災ヘリでは約175,000千円（B-A）の違いがある。その理由は、消防防災ヘリは管</t>
    <rPh sb="8" eb="10">
      <t>ショウボウ</t>
    </rPh>
    <rPh sb="10" eb="12">
      <t>ボウサイ</t>
    </rPh>
    <rPh sb="16" eb="17">
      <t>ヤク</t>
    </rPh>
    <rPh sb="24" eb="26">
      <t>センエン</t>
    </rPh>
    <rPh sb="32" eb="33">
      <t>チガ</t>
    </rPh>
    <rPh sb="40" eb="42">
      <t>リユウ</t>
    </rPh>
    <phoneticPr fontId="1"/>
  </si>
  <si>
    <t>　　　の改修で運航管理室・待機所等を整備(40,110千円)するものとしているため。</t>
    <phoneticPr fontId="1"/>
  </si>
  <si>
    <t>　　　理事務所を新設整備(235,000千円)しているが、ドクターヘリ初期導入経費の試算では、既存施設</t>
    <rPh sb="10" eb="12">
      <t>セイビ</t>
    </rPh>
    <rPh sb="42" eb="44">
      <t>シサン</t>
    </rPh>
    <rPh sb="47" eb="49">
      <t>キソン</t>
    </rPh>
    <rPh sb="49" eb="50">
      <t>セ</t>
    </rPh>
    <phoneticPr fontId="1"/>
  </si>
  <si>
    <t xml:space="preserve">    費(航空保険料)等)</t>
    <phoneticPr fontId="1"/>
  </si>
  <si>
    <t>(１)運航委託費(ヘリ賃借料、操縦士等拘束料、燃料費、保守料、災害補償</t>
    <phoneticPr fontId="1"/>
  </si>
  <si>
    <t>←数式の参照先が異なるので額は違っている。</t>
    <rPh sb="1" eb="3">
      <t>スウシキ</t>
    </rPh>
    <rPh sb="4" eb="6">
      <t>サンショウ</t>
    </rPh>
    <rPh sb="6" eb="7">
      <t>サキ</t>
    </rPh>
    <rPh sb="8" eb="9">
      <t>コト</t>
    </rPh>
    <rPh sb="13" eb="14">
      <t>ガク</t>
    </rPh>
    <rPh sb="15" eb="16">
      <t>チガ</t>
    </rPh>
    <phoneticPr fontId="1"/>
  </si>
  <si>
    <t>（１）ルールによる地方実負担額の試算</t>
    <phoneticPr fontId="1"/>
  </si>
  <si>
    <t>金額</t>
    <rPh sb="0" eb="2">
      <t>キンガク</t>
    </rPh>
    <phoneticPr fontId="1"/>
  </si>
  <si>
    <t>（単位:千円）</t>
    <rPh sb="0" eb="7">
      <t>タン</t>
    </rPh>
    <phoneticPr fontId="1"/>
  </si>
  <si>
    <t>○H27国庫補助基準額　1ヵ所当たり3,533千円</t>
    <rPh sb="14" eb="15">
      <t>ショ</t>
    </rPh>
    <rPh sb="15" eb="16">
      <t>ア</t>
    </rPh>
    <rPh sb="23" eb="25">
      <t>センエン</t>
    </rPh>
    <phoneticPr fontId="1"/>
  </si>
  <si>
    <t>　 費は消費税5%を10%(平成29年4月引上げ予定)に置き換え。</t>
    <rPh sb="2" eb="3">
      <t>ヒ</t>
    </rPh>
    <rPh sb="14" eb="16">
      <t>ヘイセイ</t>
    </rPh>
    <rPh sb="18" eb="19">
      <t>ネン</t>
    </rPh>
    <rPh sb="20" eb="21">
      <t>ガツ</t>
    </rPh>
    <rPh sb="21" eb="23">
      <t>ヒキア</t>
    </rPh>
    <rPh sb="24" eb="26">
      <t>ヨテイ</t>
    </rPh>
    <phoneticPr fontId="1"/>
  </si>
  <si>
    <t>総事業費</t>
  </si>
  <si>
    <t>Aのうち国庫補助対象経費</t>
    <rPh sb="4" eb="6">
      <t>コッコ</t>
    </rPh>
    <phoneticPr fontId="1"/>
  </si>
  <si>
    <t>国庫補助額(満額交付時)</t>
    <rPh sb="6" eb="8">
      <t>マンガク</t>
    </rPh>
    <rPh sb="8" eb="10">
      <t>コウフ</t>
    </rPh>
    <rPh sb="10" eb="11">
      <t>ジ</t>
    </rPh>
    <phoneticPr fontId="1"/>
  </si>
  <si>
    <t>(B=Aの一部)</t>
    <rPh sb="5" eb="7">
      <t>イチブ</t>
    </rPh>
    <phoneticPr fontId="1"/>
  </si>
  <si>
    <t>地方負担額(交付税措置前)</t>
    <rPh sb="6" eb="9">
      <t>コウフゼイ</t>
    </rPh>
    <rPh sb="9" eb="11">
      <t>ソチ</t>
    </rPh>
    <rPh sb="11" eb="12">
      <t>マエ</t>
    </rPh>
    <phoneticPr fontId="1"/>
  </si>
  <si>
    <t>地方実負担額(交付税措置後)</t>
    <rPh sb="12" eb="13">
      <t>ゴ</t>
    </rPh>
    <phoneticPr fontId="1"/>
  </si>
  <si>
    <t xml:space="preserve">（２）国庫補助金の減及び３月交付の特別交付税交付率を用いた場合の地方実負担額の試算
</t>
    <phoneticPr fontId="1"/>
  </si>
  <si>
    <t>　　（地方実負担額が最も大きくなる場合の試算）</t>
    <phoneticPr fontId="1"/>
  </si>
  <si>
    <r>
      <t>(C=B×1/2</t>
    </r>
    <r>
      <rPr>
        <u/>
        <sz val="10.5"/>
        <rFont val="ＭＳ 明朝"/>
        <family val="1"/>
        <charset val="128"/>
      </rPr>
      <t>×調整率※1</t>
    </r>
    <r>
      <rPr>
        <sz val="10.5"/>
        <rFont val="ＭＳ 明朝"/>
        <family val="1"/>
        <charset val="128"/>
      </rPr>
      <t>)</t>
    </r>
    <rPh sb="9" eb="11">
      <t>チョウセイ</t>
    </rPh>
    <rPh sb="11" eb="12">
      <t>リツ</t>
    </rPh>
    <phoneticPr fontId="1"/>
  </si>
  <si>
    <t>※2 ドクヘリに係る特別交付税は3月交付となるが、3月交付分については内訳が明示されない。この</t>
    <phoneticPr fontId="1"/>
  </si>
  <si>
    <t>　 ため、H23年～25年の3月分交付率（要望額に対する交付率）の平均14.5％で試算。</t>
    <phoneticPr fontId="1"/>
  </si>
  <si>
    <t>○地方負担額の財源は、県一般財源。</t>
    <rPh sb="1" eb="3">
      <t>チホウ</t>
    </rPh>
    <rPh sb="3" eb="5">
      <t>フタン</t>
    </rPh>
    <rPh sb="5" eb="6">
      <t>ガク</t>
    </rPh>
    <rPh sb="7" eb="9">
      <t>ザイゲン</t>
    </rPh>
    <rPh sb="11" eb="12">
      <t>ケン</t>
    </rPh>
    <rPh sb="12" eb="14">
      <t>イッパン</t>
    </rPh>
    <rPh sb="14" eb="16">
      <t>ザイゲン</t>
    </rPh>
    <phoneticPr fontId="1"/>
  </si>
  <si>
    <t>　ただし、関西広域連合構成府県及び中国４県に出動した場合は、出動件数に応じて負担していただ</t>
    <rPh sb="5" eb="11">
      <t>カン</t>
    </rPh>
    <rPh sb="11" eb="13">
      <t>コウセイ</t>
    </rPh>
    <rPh sb="13" eb="15">
      <t>フケン</t>
    </rPh>
    <rPh sb="15" eb="16">
      <t>オヨ</t>
    </rPh>
    <rPh sb="17" eb="19">
      <t>チュウゴク</t>
    </rPh>
    <rPh sb="20" eb="21">
      <t>ケン</t>
    </rPh>
    <rPh sb="22" eb="24">
      <t>シュツドウ</t>
    </rPh>
    <rPh sb="26" eb="28">
      <t>バアイ</t>
    </rPh>
    <rPh sb="30" eb="32">
      <t>シュツドウ</t>
    </rPh>
    <rPh sb="32" eb="34">
      <t>ケンスウ</t>
    </rPh>
    <rPh sb="35" eb="36">
      <t>オウ</t>
    </rPh>
    <rPh sb="38" eb="40">
      <t>フタン</t>
    </rPh>
    <phoneticPr fontId="1"/>
  </si>
  <si>
    <t>○地方負担額に対して、約14.5%程度の特別交付税が交付されると試算される。</t>
    <rPh sb="1" eb="3">
      <t>チホウ</t>
    </rPh>
    <rPh sb="3" eb="5">
      <t>フタン</t>
    </rPh>
    <rPh sb="5" eb="6">
      <t>ガク</t>
    </rPh>
    <rPh sb="7" eb="8">
      <t>タイ</t>
    </rPh>
    <rPh sb="11" eb="12">
      <t>ヤク</t>
    </rPh>
    <rPh sb="17" eb="19">
      <t>テイド</t>
    </rPh>
    <rPh sb="20" eb="22">
      <t>トクベツ</t>
    </rPh>
    <rPh sb="22" eb="25">
      <t>コウフゼイ</t>
    </rPh>
    <rPh sb="26" eb="28">
      <t>コウフ</t>
    </rPh>
    <rPh sb="32" eb="34">
      <t>シサン</t>
    </rPh>
    <phoneticPr fontId="1"/>
  </si>
  <si>
    <t>（１）初期導入経費の内訳</t>
    <rPh sb="3" eb="5">
      <t>ショキ</t>
    </rPh>
    <rPh sb="7" eb="9">
      <t>ケイヒ</t>
    </rPh>
    <rPh sb="10" eb="12">
      <t>ウチワケ</t>
    </rPh>
    <phoneticPr fontId="1"/>
  </si>
  <si>
    <t>（２）初期導入経費の財源</t>
    <rPh sb="3" eb="5">
      <t>ショキ</t>
    </rPh>
    <rPh sb="7" eb="9">
      <t>ケイヒ</t>
    </rPh>
    <rPh sb="10" eb="12">
      <t>ザイゲン</t>
    </rPh>
    <phoneticPr fontId="1"/>
  </si>
  <si>
    <t>(２)搭乗医師・看護師確保経費(医師1名＋看護師1名分の給与費)</t>
    <phoneticPr fontId="1"/>
  </si>
  <si>
    <t>　　試算による負担の状況）</t>
    <phoneticPr fontId="1"/>
  </si>
  <si>
    <t>国庫補助額(減額交付時)</t>
    <rPh sb="6" eb="8">
      <t>ゲンガク</t>
    </rPh>
    <rPh sb="8" eb="10">
      <t>コウフ</t>
    </rPh>
    <rPh sb="10" eb="11">
      <t>ジ</t>
    </rPh>
    <phoneticPr fontId="1"/>
  </si>
  <si>
    <t>※1 H26年度の調整率62.5％を適用。</t>
  </si>
  <si>
    <t>(１)格納庫・給油設備等整備</t>
    <rPh sb="3" eb="6">
      <t>カクノウコ</t>
    </rPh>
    <rPh sb="7" eb="9">
      <t>キュウユ</t>
    </rPh>
    <rPh sb="9" eb="11">
      <t>セツビ</t>
    </rPh>
    <rPh sb="11" eb="12">
      <t>トウ</t>
    </rPh>
    <rPh sb="12" eb="14">
      <t>セイビ</t>
    </rPh>
    <phoneticPr fontId="1"/>
  </si>
  <si>
    <r>
      <t>　　</t>
    </r>
    <r>
      <rPr>
        <u/>
        <sz val="10.5"/>
        <rFont val="ＭＳ 明朝"/>
        <family val="1"/>
        <charset val="128"/>
      </rPr>
      <t/>
    </r>
    <phoneticPr fontId="1"/>
  </si>
  <si>
    <r>
      <t>　　　鳥取大学医学部附属病院を基地病院とした場合には、</t>
    </r>
    <r>
      <rPr>
        <u/>
        <sz val="10.5"/>
        <rFont val="ＭＳ 明朝"/>
        <family val="1"/>
        <charset val="128"/>
      </rPr>
      <t>要請への即応性及び給油効率を高めるた</t>
    </r>
    <phoneticPr fontId="1"/>
  </si>
  <si>
    <r>
      <t>　　</t>
    </r>
    <r>
      <rPr>
        <u/>
        <sz val="10.5"/>
        <rFont val="ＭＳ 明朝"/>
        <family val="1"/>
        <charset val="128"/>
      </rPr>
      <t>め、病院ヘリポートの屋上に給油設備を整備したいと考えており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この費用（上記２（１）ウ相</t>
    </r>
    <phoneticPr fontId="1"/>
  </si>
  <si>
    <r>
      <t>●このうち、</t>
    </r>
    <r>
      <rPr>
        <b/>
        <u/>
        <sz val="10.5"/>
        <rFont val="ＭＳ ゴシック"/>
        <family val="3"/>
        <charset val="128"/>
      </rPr>
      <t>初期導入経費(病院ヘリポート給油設備に係る71,719千円)の一部を鳥大病院に負担い</t>
    </r>
    <rPh sb="6" eb="8">
      <t>ショキ</t>
    </rPh>
    <rPh sb="8" eb="10">
      <t>ドウニュウ</t>
    </rPh>
    <rPh sb="10" eb="12">
      <t>ケイヒ</t>
    </rPh>
    <rPh sb="37" eb="39">
      <t>イチブ</t>
    </rPh>
    <rPh sb="40" eb="44">
      <t>トリ</t>
    </rPh>
    <rPh sb="45" eb="47">
      <t>フタン</t>
    </rPh>
    <phoneticPr fontId="1"/>
  </si>
  <si>
    <r>
      <t>　</t>
    </r>
    <r>
      <rPr>
        <b/>
        <u/>
        <sz val="10.5"/>
        <rFont val="ＭＳ ゴシック"/>
        <family val="3"/>
        <charset val="128"/>
      </rPr>
      <t>収入が見込まれる</t>
    </r>
    <r>
      <rPr>
        <b/>
        <sz val="10.5"/>
        <rFont val="ＭＳ ゴシック"/>
        <family val="3"/>
        <charset val="128"/>
      </rPr>
      <t>。</t>
    </r>
    <rPh sb="1" eb="3">
      <t>シュウニュウ</t>
    </rPh>
    <rPh sb="4" eb="6">
      <t>ミコ</t>
    </rPh>
    <phoneticPr fontId="1"/>
  </si>
  <si>
    <r>
      <t>　　当</t>
    </r>
    <r>
      <rPr>
        <u/>
        <sz val="10.5"/>
        <rFont val="ＭＳ 明朝"/>
        <family val="1"/>
        <charset val="128"/>
      </rPr>
      <t>部分71,719千円）の一部を鳥大病院に負担いただくことを、今後協議したい（現状では厳しい</t>
    </r>
    <rPh sb="3" eb="5">
      <t>ブブン</t>
    </rPh>
    <rPh sb="41" eb="43">
      <t>ゲンジョウ</t>
    </rPh>
    <rPh sb="45" eb="46">
      <t>キビ</t>
    </rPh>
    <phoneticPr fontId="1"/>
  </si>
  <si>
    <r>
      <t>　　</t>
    </r>
    <r>
      <rPr>
        <u/>
        <sz val="10.5"/>
        <rFont val="ＭＳ 明朝"/>
        <family val="1"/>
        <charset val="128"/>
      </rPr>
      <t>との回答</t>
    </r>
    <r>
      <rPr>
        <sz val="10.5"/>
        <rFont val="ＭＳ 明朝"/>
        <family val="1"/>
        <charset val="128"/>
      </rPr>
      <t>）。</t>
    </r>
    <phoneticPr fontId="1"/>
  </si>
  <si>
    <r>
      <t>●ランニングコストについては、</t>
    </r>
    <r>
      <rPr>
        <b/>
        <u/>
        <sz val="10.5"/>
        <rFont val="ＭＳ ゴシック"/>
        <family val="3"/>
        <charset val="128"/>
      </rPr>
      <t>約3～4割程度が県外への出動と見込まれるため、当該部分の負担金</t>
    </r>
    <rPh sb="15" eb="16">
      <t>ヤク</t>
    </rPh>
    <rPh sb="19" eb="20">
      <t>ワリ</t>
    </rPh>
    <rPh sb="20" eb="22">
      <t>テイド</t>
    </rPh>
    <rPh sb="23" eb="25">
      <t>ケンガイ</t>
    </rPh>
    <rPh sb="27" eb="29">
      <t>シュツドウ</t>
    </rPh>
    <rPh sb="30" eb="32">
      <t>ミコ</t>
    </rPh>
    <rPh sb="38" eb="40">
      <t>トウガイ</t>
    </rPh>
    <rPh sb="40" eb="42">
      <t>ブブン</t>
    </rPh>
    <rPh sb="43" eb="45">
      <t>フタン</t>
    </rPh>
    <phoneticPr fontId="1"/>
  </si>
  <si>
    <r>
      <t>　</t>
    </r>
    <r>
      <rPr>
        <b/>
        <u/>
        <sz val="10.5"/>
        <rFont val="ＭＳ ゴシック"/>
        <family val="3"/>
        <charset val="128"/>
      </rPr>
      <t>ただくことを今後協議したいが、現状では厳しいとの回答</t>
    </r>
    <r>
      <rPr>
        <b/>
        <sz val="10.5"/>
        <rFont val="ＭＳ ゴシック"/>
        <family val="3"/>
        <charset val="128"/>
      </rPr>
      <t>。</t>
    </r>
    <rPh sb="7" eb="9">
      <t>コンゴ</t>
    </rPh>
    <rPh sb="9" eb="11">
      <t>キョウギ</t>
    </rPh>
    <phoneticPr fontId="1"/>
  </si>
  <si>
    <t>(E=(B-C(Cを上限))×0.8)</t>
    <rPh sb="10" eb="12">
      <t>ジョウゲン</t>
    </rPh>
    <phoneticPr fontId="1"/>
  </si>
  <si>
    <r>
      <t>(E=(B-C(Cを上限))×0.8</t>
    </r>
    <r>
      <rPr>
        <u/>
        <sz val="10.5"/>
        <rFont val="ＭＳ 明朝"/>
        <family val="1"/>
        <charset val="128"/>
      </rPr>
      <t>×交付率※2</t>
    </r>
    <r>
      <rPr>
        <sz val="10.5"/>
        <rFont val="ＭＳ 明朝"/>
        <family val="1"/>
        <charset val="128"/>
      </rPr>
      <t>)</t>
    </r>
    <rPh sb="19" eb="21">
      <t>コウフ</t>
    </rPh>
    <rPh sb="21" eb="22">
      <t>リツ</t>
    </rPh>
    <phoneticPr fontId="1"/>
  </si>
  <si>
    <t>特別交付税措置額(満額交付時)</t>
    <rPh sb="0" eb="2">
      <t>トクベツ</t>
    </rPh>
    <phoneticPr fontId="1"/>
  </si>
  <si>
    <t>　く（現在の試算では、約3～4割程度が県外への出動と見込まれる）。</t>
    <rPh sb="3" eb="5">
      <t>ゲンザイ</t>
    </rPh>
    <rPh sb="6" eb="8">
      <t>シサン</t>
    </rPh>
    <rPh sb="11" eb="12">
      <t>ヤク</t>
    </rPh>
    <rPh sb="15" eb="16">
      <t>ワリ</t>
    </rPh>
    <rPh sb="16" eb="18">
      <t>テイド</t>
    </rPh>
    <rPh sb="19" eb="21">
      <t>ケンガイ</t>
    </rPh>
    <rPh sb="23" eb="25">
      <t>シュツドウ</t>
    </rPh>
    <rPh sb="26" eb="28">
      <t>ミコ</t>
    </rPh>
    <phoneticPr fontId="1"/>
  </si>
  <si>
    <r>
      <rPr>
        <b/>
        <sz val="10.5"/>
        <rFont val="ＭＳ ゴシック"/>
        <family val="3"/>
        <charset val="128"/>
      </rPr>
      <t>●</t>
    </r>
    <r>
      <rPr>
        <b/>
        <u/>
        <sz val="10.5"/>
        <rFont val="ＭＳ ゴシック"/>
        <family val="3"/>
        <charset val="128"/>
      </rPr>
      <t>初期導入経費約2.9億</t>
    </r>
    <r>
      <rPr>
        <b/>
        <sz val="10.5"/>
        <rFont val="ＭＳ ゴシック"/>
        <family val="3"/>
        <charset val="128"/>
      </rPr>
      <t>＋</t>
    </r>
    <r>
      <rPr>
        <b/>
        <u/>
        <sz val="10.5"/>
        <rFont val="ＭＳ ゴシック"/>
        <family val="3"/>
        <charset val="128"/>
      </rPr>
      <t>ランニングコスト(県負担)約1.6億</t>
    </r>
    <r>
      <rPr>
        <b/>
        <sz val="10.5"/>
        <rFont val="ＭＳ ゴシック"/>
        <family val="3"/>
        <charset val="128"/>
      </rPr>
      <t>＝</t>
    </r>
    <r>
      <rPr>
        <b/>
        <u/>
        <sz val="10.5"/>
        <rFont val="ＭＳ ゴシック"/>
        <family val="3"/>
        <charset val="128"/>
      </rPr>
      <t>県負担合計約4.5億円</t>
    </r>
    <r>
      <rPr>
        <b/>
        <sz val="10.5"/>
        <rFont val="ＭＳ ゴシック"/>
        <family val="3"/>
        <charset val="128"/>
      </rPr>
      <t>掛かる見込み。</t>
    </r>
    <rPh sb="1" eb="3">
      <t>ショキ</t>
    </rPh>
    <rPh sb="3" eb="5">
      <t>ドウニュウ</t>
    </rPh>
    <rPh sb="5" eb="7">
      <t>ケイヒ</t>
    </rPh>
    <rPh sb="7" eb="8">
      <t>ヤク</t>
    </rPh>
    <rPh sb="22" eb="23">
      <t>ケン</t>
    </rPh>
    <rPh sb="23" eb="25">
      <t>フタン</t>
    </rPh>
    <rPh sb="26" eb="27">
      <t>ヤク</t>
    </rPh>
    <rPh sb="32" eb="33">
      <t>ケン</t>
    </rPh>
    <rPh sb="33" eb="35">
      <t>フタン</t>
    </rPh>
    <rPh sb="35" eb="37">
      <t>ゴウケイ</t>
    </rPh>
    <rPh sb="37" eb="38">
      <t>ヤク</t>
    </rPh>
    <rPh sb="41" eb="43">
      <t>オクエン</t>
    </rPh>
    <rPh sb="43" eb="44">
      <t>カ</t>
    </rPh>
    <rPh sb="46" eb="48">
      <t>ミコ</t>
    </rPh>
    <phoneticPr fontId="1"/>
  </si>
  <si>
    <t>１　ランニングコスト内訳</t>
    <rPh sb="10" eb="12">
      <t>ウチワケ</t>
    </rPh>
    <phoneticPr fontId="1"/>
  </si>
  <si>
    <t>２　ランニングコストの財源（ルールによる負担と国庫補助金減額・３月分特別交付税交付率の</t>
    <rPh sb="11" eb="13">
      <t>ザイゲン</t>
    </rPh>
    <phoneticPr fontId="1"/>
  </si>
  <si>
    <t>(A)</t>
  </si>
  <si>
    <t>(C=B×1/2)</t>
  </si>
  <si>
    <t>(D=A-C)</t>
  </si>
  <si>
    <t>(F=A-C-E)</t>
  </si>
  <si>
    <t>特別交付税措置額(減額交付時)</t>
  </si>
  <si>
    <t>７　導入に向けての調整経費(運航調整委員会、各種申請経費)</t>
    <rPh sb="2" eb="4">
      <t>ドウニュウ</t>
    </rPh>
    <rPh sb="5" eb="6">
      <t>ム</t>
    </rPh>
    <rPh sb="9" eb="11">
      <t>チョウセイ</t>
    </rPh>
    <rPh sb="11" eb="13">
      <t>ケイヒ</t>
    </rPh>
    <phoneticPr fontId="1"/>
  </si>
  <si>
    <t>８　導入までのヘリチャーター経費(訓練経費、15回)</t>
    <rPh sb="2" eb="4">
      <t>ドウニュウ</t>
    </rPh>
    <rPh sb="14" eb="16">
      <t>ケイヒ</t>
    </rPh>
    <rPh sb="17" eb="19">
      <t>クンレン</t>
    </rPh>
    <rPh sb="19" eb="21">
      <t>ケイヒ</t>
    </rPh>
    <phoneticPr fontId="1"/>
  </si>
  <si>
    <t>H27.7.15　鳥取県医療政策課</t>
  </si>
  <si>
    <t>２　ランニングコストの財源</t>
    <rPh sb="11" eb="13">
      <t>ザイゲン</t>
    </rPh>
    <phoneticPr fontId="1"/>
  </si>
  <si>
    <t>（１）国庫補助金</t>
    <rPh sb="3" eb="5">
      <t>コッコ</t>
    </rPh>
    <rPh sb="5" eb="8">
      <t>ホジョキン</t>
    </rPh>
    <phoneticPr fontId="1"/>
  </si>
  <si>
    <t>（２）特別地方交付税交付金</t>
    <phoneticPr fontId="1"/>
  </si>
  <si>
    <t>（３）地方実負担額</t>
    <rPh sb="3" eb="5">
      <t>チホウ</t>
    </rPh>
    <rPh sb="5" eb="6">
      <t>ジツ</t>
    </rPh>
    <rPh sb="6" eb="8">
      <t>フタン</t>
    </rPh>
    <rPh sb="8" eb="9">
      <t>ガク</t>
    </rPh>
    <phoneticPr fontId="1"/>
  </si>
  <si>
    <t>　ランニングコストに係る負担金収入が見込まれる。</t>
    <rPh sb="15" eb="17">
      <t>シュウニュウ</t>
    </rPh>
    <rPh sb="18" eb="20">
      <t>ミコ</t>
    </rPh>
    <phoneticPr fontId="1"/>
  </si>
  <si>
    <t>　　他県からの要請に基づいて出動した件数については、当該件数に基づき運航経費を按分するので、</t>
    <rPh sb="2" eb="4">
      <t>タケン</t>
    </rPh>
    <rPh sb="7" eb="9">
      <t>ヨウセイ</t>
    </rPh>
    <rPh sb="10" eb="11">
      <t>モト</t>
    </rPh>
    <rPh sb="14" eb="16">
      <t>シュツドウ</t>
    </rPh>
    <rPh sb="18" eb="20">
      <t>ケンスウ</t>
    </rPh>
    <rPh sb="26" eb="28">
      <t>トウガイ</t>
    </rPh>
    <rPh sb="28" eb="30">
      <t>ケンスウ</t>
    </rPh>
    <rPh sb="31" eb="32">
      <t>モト</t>
    </rPh>
    <rPh sb="34" eb="36">
      <t>ウンコウ</t>
    </rPh>
    <rPh sb="36" eb="38">
      <t>ケイヒ</t>
    </rPh>
    <rPh sb="39" eb="41">
      <t>アンブン</t>
    </rPh>
    <phoneticPr fontId="1"/>
  </si>
  <si>
    <t>３　ランニングコストに係る他県の一部負担</t>
    <rPh sb="11" eb="12">
      <t>カカ</t>
    </rPh>
    <rPh sb="16" eb="18">
      <t>イチブ</t>
    </rPh>
    <rPh sb="18" eb="20">
      <t>フタン</t>
    </rPh>
    <phoneticPr fontId="1"/>
  </si>
  <si>
    <t>○H27国庫補助基準額　1ヵ所当たり17,917千円／年</t>
    <rPh sb="14" eb="15">
      <t>ショ</t>
    </rPh>
    <rPh sb="15" eb="16">
      <t>ア</t>
    </rPh>
    <rPh sb="24" eb="26">
      <t>センエン</t>
    </rPh>
    <phoneticPr fontId="1"/>
  </si>
  <si>
    <t>○H27国庫補助基準額　1ヵ所当たり1,942千円／年</t>
    <rPh sb="14" eb="15">
      <t>ショ</t>
    </rPh>
    <rPh sb="15" eb="16">
      <t>ア</t>
    </rPh>
    <rPh sb="23" eb="24">
      <t>セン</t>
    </rPh>
    <rPh sb="24" eb="25">
      <t>エン</t>
    </rPh>
    <phoneticPr fontId="1"/>
  </si>
  <si>
    <t>○H27国庫補助基準額　196,560千円／年</t>
    <rPh sb="19" eb="21">
      <t>センエン</t>
    </rPh>
    <phoneticPr fontId="1"/>
  </si>
  <si>
    <t>(１)運航調整委員会経費</t>
    <phoneticPr fontId="1"/>
  </si>
  <si>
    <t>(８)基地病院ヘリポート離着陸運航支援(345.8千円×12月)　等</t>
    <rPh sb="3" eb="5">
      <t>キチ</t>
    </rPh>
    <rPh sb="5" eb="7">
      <t>ビョウイン</t>
    </rPh>
    <rPh sb="12" eb="15">
      <t>リチャクリク</t>
    </rPh>
    <rPh sb="15" eb="17">
      <t>ウンコウ</t>
    </rPh>
    <rPh sb="17" eb="19">
      <t>シエン</t>
    </rPh>
    <rPh sb="33" eb="34">
      <t>トウ</t>
    </rPh>
    <phoneticPr fontId="1"/>
  </si>
  <si>
    <t>　　※ランニングコストに対し1/2が国庫補助金として交付されるのが原則であり、H27年度は満額交</t>
    <rPh sb="12" eb="13">
      <t>タイ</t>
    </rPh>
    <rPh sb="18" eb="20">
      <t>コッコ</t>
    </rPh>
    <rPh sb="22" eb="23">
      <t>カネ</t>
    </rPh>
    <rPh sb="26" eb="28">
      <t>コウフ</t>
    </rPh>
    <rPh sb="33" eb="35">
      <t>ゲンソク</t>
    </rPh>
    <rPh sb="42" eb="44">
      <t>ネンド</t>
    </rPh>
    <rPh sb="45" eb="47">
      <t>マンガク</t>
    </rPh>
    <rPh sb="47" eb="48">
      <t>コウ</t>
    </rPh>
    <phoneticPr fontId="1"/>
  </si>
  <si>
    <t>　　　付されたが、例年1/2の6割程度に減額されて交付される状況が続いており、今後満額交付が保</t>
    <rPh sb="9" eb="11">
      <t>レイネン</t>
    </rPh>
    <phoneticPr fontId="1"/>
  </si>
  <si>
    <t>　　　障されるとは限らない状況である。</t>
    <phoneticPr fontId="1"/>
  </si>
  <si>
    <t>68,128*0.8*0.145=</t>
    <phoneticPr fontId="1"/>
  </si>
  <si>
    <t>228,636-68,128-7,902=</t>
    <phoneticPr fontId="1"/>
  </si>
  <si>
    <t>109,005*0.8*0.145=</t>
    <phoneticPr fontId="1"/>
  </si>
  <si>
    <t>○想定交付額　68,128(国庫減額交付時) ～ 109,005(国庫満額交付時)</t>
    <rPh sb="1" eb="3">
      <t>ソウテイ</t>
    </rPh>
    <rPh sb="5" eb="6">
      <t>ガク</t>
    </rPh>
    <rPh sb="16" eb="18">
      <t>ゲンガク</t>
    </rPh>
    <phoneticPr fontId="1"/>
  </si>
  <si>
    <t>○想定交付額　7,902(国庫減額交付時) ～ 12,644(国庫満額交付時)</t>
    <rPh sb="3" eb="5">
      <t>コウフ</t>
    </rPh>
    <rPh sb="5" eb="6">
      <t>ガク</t>
    </rPh>
    <phoneticPr fontId="1"/>
  </si>
  <si>
    <t>228,636-109,005-12,644=</t>
    <phoneticPr fontId="1"/>
  </si>
  <si>
    <t>○想定負担額　106,987(国庫満額交付時) ～ 152,606(国庫減額交付時)</t>
    <rPh sb="1" eb="3">
      <t>ソウテイ</t>
    </rPh>
    <rPh sb="3" eb="5">
      <t>フタン</t>
    </rPh>
    <rPh sb="5" eb="6">
      <t>ガク</t>
    </rPh>
    <phoneticPr fontId="1"/>
  </si>
  <si>
    <t>イ　格納庫(1箇所整備)</t>
    <rPh sb="2" eb="5">
      <t>カクノウコ</t>
    </rPh>
    <phoneticPr fontId="1"/>
  </si>
  <si>
    <t>ウ　給油設備(1箇所整備(病院ヘリポート屋上))</t>
    <rPh sb="2" eb="4">
      <t>キュウユ</t>
    </rPh>
    <rPh sb="4" eb="6">
      <t>セツビ</t>
    </rPh>
    <phoneticPr fontId="1"/>
  </si>
  <si>
    <t>エ　運航管理室(1箇所整備(病院))、待機所(同2箇所(病院,空港))等</t>
    <rPh sb="14" eb="16">
      <t>ビョウ</t>
    </rPh>
    <rPh sb="31" eb="33">
      <t>クウコウ</t>
    </rPh>
    <phoneticPr fontId="1"/>
  </si>
  <si>
    <t>130箇所整備済</t>
    <rPh sb="3" eb="5">
      <t>カショ</t>
    </rPh>
    <rPh sb="5" eb="7">
      <t>セイビ</t>
    </rPh>
    <rPh sb="7" eb="8">
      <t>ズ</t>
    </rPh>
    <phoneticPr fontId="1"/>
  </si>
  <si>
    <t>鳥大病院整備済</t>
    <rPh sb="0" eb="2">
      <t>トリダイ</t>
    </rPh>
    <rPh sb="2" eb="4">
      <t>ビョウ</t>
    </rPh>
    <rPh sb="4" eb="6">
      <t>セイビ</t>
    </rPh>
    <rPh sb="6" eb="7">
      <t>ズ</t>
    </rPh>
    <phoneticPr fontId="1"/>
  </si>
  <si>
    <t>　　　初期導入経費については、国庫補助制度はなく、一般財源での対応が基本である。</t>
    <rPh sb="3" eb="5">
      <t>ショキ</t>
    </rPh>
    <rPh sb="5" eb="7">
      <t>ドウニュウ</t>
    </rPh>
    <rPh sb="7" eb="9">
      <t>ケイヒ</t>
    </rPh>
    <rPh sb="15" eb="17">
      <t>コッコ</t>
    </rPh>
    <rPh sb="17" eb="19">
      <t>ホジョ</t>
    </rPh>
    <rPh sb="19" eb="21">
      <t>セイド</t>
    </rPh>
    <phoneticPr fontId="1"/>
  </si>
  <si>
    <t>１　初期導入経費（他県ベース）</t>
    <rPh sb="2" eb="4">
      <t>ショキ</t>
    </rPh>
    <rPh sb="6" eb="8">
      <t>ケイヒ</t>
    </rPh>
    <rPh sb="9" eb="11">
      <t>タケン</t>
    </rPh>
    <phoneticPr fontId="1"/>
  </si>
  <si>
    <t>ドクターヘリの初期導入経費及びその財源</t>
    <rPh sb="7" eb="9">
      <t>ショキ</t>
    </rPh>
    <rPh sb="11" eb="13">
      <t>ケイヒ</t>
    </rPh>
    <rPh sb="13" eb="14">
      <t>オヨ</t>
    </rPh>
    <rPh sb="17" eb="19">
      <t>ザイゲン</t>
    </rPh>
    <phoneticPr fontId="1"/>
  </si>
  <si>
    <t>ドクターヘリのランニングコスト及びその財源</t>
    <rPh sb="15" eb="16">
      <t>オヨ</t>
    </rPh>
    <rPh sb="19" eb="21">
      <t>ザイゲン</t>
    </rPh>
    <phoneticPr fontId="1"/>
  </si>
  <si>
    <r>
      <t>　試算にあたっては、平成22～23年度の他県のドクターヘリの初期導入経費を参考にしたが、</t>
    </r>
    <r>
      <rPr>
        <u/>
        <sz val="10.5"/>
        <rFont val="ＭＳ 明朝"/>
        <family val="1"/>
        <charset val="128"/>
      </rPr>
      <t>各施設</t>
    </r>
    <rPh sb="20" eb="22">
      <t>タケン</t>
    </rPh>
    <phoneticPr fontId="1"/>
  </si>
  <si>
    <r>
      <rPr>
        <u/>
        <sz val="10.5"/>
        <rFont val="ＭＳ 明朝"/>
        <family val="1"/>
        <charset val="128"/>
      </rPr>
      <t>・設備の設置場所によっては追加経費が必要となり、本試算額と大きく異なる可能性がある</t>
    </r>
    <r>
      <rPr>
        <sz val="10.5"/>
        <rFont val="ＭＳ 明朝"/>
        <family val="1"/>
        <charset val="128"/>
      </rPr>
      <t>。また、</t>
    </r>
    <rPh sb="1" eb="3">
      <t>セツビ</t>
    </rPh>
    <rPh sb="4" eb="6">
      <t>セッチ</t>
    </rPh>
    <rPh sb="6" eb="8">
      <t>バショ</t>
    </rPh>
    <rPh sb="13" eb="15">
      <t>ツイカ</t>
    </rPh>
    <rPh sb="15" eb="17">
      <t>ケイヒ</t>
    </rPh>
    <rPh sb="18" eb="20">
      <t>ヒツヨウ</t>
    </rPh>
    <rPh sb="24" eb="25">
      <t>ホン</t>
    </rPh>
    <rPh sb="25" eb="27">
      <t>シサン</t>
    </rPh>
    <rPh sb="27" eb="28">
      <t>ガク</t>
    </rPh>
    <rPh sb="29" eb="30">
      <t>オオ</t>
    </rPh>
    <rPh sb="32" eb="33">
      <t>コト</t>
    </rPh>
    <rPh sb="35" eb="38">
      <t>カノウセイ</t>
    </rPh>
    <phoneticPr fontId="1"/>
  </si>
  <si>
    <r>
      <rPr>
        <u/>
        <sz val="10.5"/>
        <rFont val="ＭＳ 明朝"/>
        <family val="1"/>
        <charset val="128"/>
      </rPr>
      <t>資材高騰、消費増税等により増嵩が見込まれる</t>
    </r>
    <r>
      <rPr>
        <sz val="10.5"/>
        <rFont val="ＭＳ 明朝"/>
        <family val="1"/>
        <charset val="128"/>
      </rPr>
      <t>。</t>
    </r>
    <phoneticPr fontId="1"/>
  </si>
  <si>
    <r>
      <rPr>
        <u/>
        <sz val="10.5"/>
        <rFont val="ＭＳ 明朝"/>
        <family val="1"/>
        <charset val="128"/>
      </rPr>
      <t>運航回数、施設・設備の整備内容により異なる</t>
    </r>
    <r>
      <rPr>
        <sz val="10.5"/>
        <rFont val="ＭＳ 明朝"/>
        <family val="1"/>
        <charset val="128"/>
      </rPr>
      <t>。</t>
    </r>
    <rPh sb="11" eb="13">
      <t>セイビ</t>
    </rPh>
    <phoneticPr fontId="1"/>
  </si>
  <si>
    <r>
      <t>　試算にあたっては、他県のドクターヘリのランニングコストを参考にしたが、</t>
    </r>
    <r>
      <rPr>
        <u/>
        <sz val="10.5"/>
        <rFont val="ＭＳ 明朝"/>
        <family val="1"/>
        <charset val="128"/>
      </rPr>
      <t>実際に必要な経費は、</t>
    </r>
    <rPh sb="1" eb="3">
      <t>シサン</t>
    </rPh>
    <rPh sb="10" eb="12">
      <t>タケン</t>
    </rPh>
    <rPh sb="29" eb="31">
      <t>サンコウ</t>
    </rPh>
    <phoneticPr fontId="1"/>
  </si>
  <si>
    <t>※ 他県導入時の実績を採用。ただし、国庫補助基準額はH27単価に、また、国庫補助基準額以外の経</t>
    <rPh sb="8" eb="10">
      <t>ジッセキ</t>
    </rPh>
    <rPh sb="11" eb="13">
      <t>サイヨウ</t>
    </rPh>
    <rPh sb="29" eb="31">
      <t>タンカ</t>
    </rPh>
    <phoneticPr fontId="1"/>
  </si>
  <si>
    <t>　　※「要望額＝(国庫補助対象経費－国庫補助額)×0.8」が、特別地方交付税交付金として措置され</t>
    <rPh sb="4" eb="6">
      <t>ヨウボウ</t>
    </rPh>
    <rPh sb="6" eb="7">
      <t>ガク</t>
    </rPh>
    <rPh sb="9" eb="11">
      <t>コッコ</t>
    </rPh>
    <rPh sb="11" eb="13">
      <t>ホジョ</t>
    </rPh>
    <rPh sb="13" eb="15">
      <t>タイショウ</t>
    </rPh>
    <rPh sb="15" eb="17">
      <t>ケイヒ</t>
    </rPh>
    <rPh sb="18" eb="20">
      <t>コッコ</t>
    </rPh>
    <rPh sb="20" eb="22">
      <t>ホジョ</t>
    </rPh>
    <rPh sb="22" eb="23">
      <t>ガク</t>
    </rPh>
    <rPh sb="44" eb="46">
      <t>ソチ</t>
    </rPh>
    <phoneticPr fontId="1"/>
  </si>
  <si>
    <t>　　　るのが原則である。しかし、特別地方交付税は、H23～25年度の3月分交付率の平均でみると、</t>
    <rPh sb="16" eb="18">
      <t>トクベツ</t>
    </rPh>
    <rPh sb="18" eb="20">
      <t>チホウ</t>
    </rPh>
    <rPh sb="20" eb="23">
      <t>コウフゼイ</t>
    </rPh>
    <phoneticPr fontId="1"/>
  </si>
  <si>
    <t>　　　実質的には要望額の14.5%しか措置されていない。</t>
    <rPh sb="8" eb="10">
      <t>ヨウボウ</t>
    </rPh>
    <rPh sb="10" eb="11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</si>
</sst>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;&quot;▲&quot;#,###;&quot;&quot;;@"/>
  </numFmts>
  <fonts count="10"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u/>
      <sz val="10.5"/>
      <name val="ＭＳ 明朝"/>
      <family val="1"/>
      <charset val="128"/>
    </font>
    <font>
      <sz val="9"/>
      <name val="ＭＳ 明朝"/>
      <family val="1"/>
      <charset val="128"/>
    </font>
    <font>
      <b/>
      <u/>
      <sz val="10.5"/>
      <name val="ＭＳ ゴシック"/>
      <family val="3"/>
      <charset val="128"/>
    </font>
    <font>
      <sz val="10"/>
      <color indexed="8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6" fontId="2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Continuous" vertical="center"/>
    </xf>
    <xf numFmtId="176" fontId="2" fillId="0" borderId="6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2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176" fontId="4" fillId="0" borderId="14" xfId="0" applyNumberFormat="1" applyFont="1" applyBorder="1" applyAlignment="1">
      <alignment horizontal="centerContinuous" vertical="center"/>
    </xf>
    <xf numFmtId="176" fontId="4" fillId="0" borderId="15" xfId="0" applyNumberFormat="1" applyFont="1" applyBorder="1" applyAlignment="1">
      <alignment horizontal="centerContinuous" vertical="center"/>
    </xf>
    <xf numFmtId="176" fontId="4" fillId="0" borderId="16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" xfId="0" applyNumberFormat="1" applyFont="1" applyBorder="1">
      <alignment vertical="center"/>
    </xf>
    <xf numFmtId="176" fontId="7" fillId="0" borderId="0" xfId="0" applyNumberFormat="1" applyFo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176" fontId="4" fillId="0" borderId="19" xfId="0" applyNumberFormat="1" applyFont="1" applyBorder="1" applyAlignment="1">
      <alignment horizontal="centerContinuous" vertical="center"/>
    </xf>
    <xf numFmtId="176" fontId="2" fillId="0" borderId="3" xfId="0" applyNumberFormat="1" applyFont="1" applyBorder="1">
      <alignment vertical="center"/>
    </xf>
    <xf numFmtId="176" fontId="4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2" xfId="0" applyNumberFormat="1" applyFont="1" applyBorder="1" applyAlignment="1">
      <alignment horizontal="centerContinuous" vertical="center"/>
    </xf>
    <xf numFmtId="176" fontId="2" fillId="0" borderId="8" xfId="0" applyNumberFormat="1" applyFont="1" applyBorder="1">
      <alignment vertical="center"/>
    </xf>
    <xf numFmtId="176" fontId="2" fillId="0" borderId="4" xfId="0" applyNumberFormat="1" applyFont="1" applyBorder="1" applyAlignment="1">
      <alignment horizontal="centerContinuous" vertical="center"/>
    </xf>
    <xf numFmtId="176" fontId="4" fillId="0" borderId="20" xfId="0" applyNumberFormat="1" applyFont="1" applyBorder="1" applyAlignment="1">
      <alignment horizontal="centerContinuous" vertical="center"/>
    </xf>
    <xf numFmtId="176" fontId="2" fillId="0" borderId="21" xfId="0" applyNumberFormat="1" applyFont="1" applyBorder="1">
      <alignment vertical="center"/>
    </xf>
    <xf numFmtId="176" fontId="2" fillId="0" borderId="23" xfId="0" applyNumberFormat="1" applyFont="1" applyBorder="1">
      <alignment vertical="center"/>
    </xf>
    <xf numFmtId="176" fontId="2" fillId="0" borderId="24" xfId="0" applyNumberFormat="1" applyFont="1" applyBorder="1">
      <alignment vertical="center"/>
    </xf>
    <xf numFmtId="176" fontId="2" fillId="0" borderId="25" xfId="0" applyNumberFormat="1" applyFont="1" applyBorder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right" vertical="center"/>
    </xf>
    <xf numFmtId="176" fontId="2" fillId="0" borderId="22" xfId="0" applyNumberFormat="1" applyFont="1" applyBorder="1">
      <alignment vertical="center"/>
    </xf>
    <xf numFmtId="176" fontId="2" fillId="0" borderId="26" xfId="0" applyNumberFormat="1" applyFont="1" applyBorder="1" applyAlignment="1">
      <alignment vertical="center" wrapText="1"/>
    </xf>
    <xf numFmtId="176" fontId="8" fillId="0" borderId="0" xfId="0" applyNumberFormat="1" applyFont="1" applyBorder="1">
      <alignment vertical="center"/>
    </xf>
    <xf numFmtId="176" fontId="7" fillId="0" borderId="1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85068</xdr:colOff>
      <xdr:row>50</xdr:row>
      <xdr:rowOff>158969</xdr:rowOff>
    </xdr:from>
    <xdr:to>
      <xdr:col>2</xdr:col>
      <xdr:colOff>1932214</xdr:colOff>
      <xdr:row>52</xdr:row>
      <xdr:rowOff>6569</xdr:rowOff>
    </xdr:to>
    <xdr:sp macro="" textlink="">
      <xdr:nvSpPr>
        <xdr:cNvPr id="2" name="正方形/長方形 1"/>
        <xdr:cNvSpPr/>
      </xdr:nvSpPr>
      <xdr:spPr>
        <a:xfrm>
          <a:off x="256518" y="11331794"/>
          <a:ext cx="2018596" cy="1905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114300</xdr:colOff>
      <xdr:row>0</xdr:row>
      <xdr:rowOff>19049</xdr:rowOff>
    </xdr:from>
    <xdr:to>
      <xdr:col>4</xdr:col>
      <xdr:colOff>1200151</xdr:colOff>
      <xdr:row>1</xdr:row>
      <xdr:rowOff>47624</xdr:rowOff>
    </xdr:to>
    <xdr:sp macro="" textlink="">
      <xdr:nvSpPr>
        <xdr:cNvPr id="3" name="テキスト ボックス 2"/>
        <xdr:cNvSpPr txBox="1"/>
      </xdr:nvSpPr>
      <xdr:spPr>
        <a:xfrm>
          <a:off x="5019675" y="19049"/>
          <a:ext cx="1085851" cy="200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資料３－２</a:t>
          </a:r>
          <a:endParaRPr kumimoji="1" lang="en-US" altLang="ja-JP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1885950</xdr:colOff>
      <xdr:row>73</xdr:row>
      <xdr:rowOff>95250</xdr:rowOff>
    </xdr:from>
    <xdr:to>
      <xdr:col>4</xdr:col>
      <xdr:colOff>609600</xdr:colOff>
      <xdr:row>80</xdr:row>
      <xdr:rowOff>0</xdr:rowOff>
    </xdr:to>
    <xdr:cxnSp macro="">
      <xdr:nvCxnSpPr>
        <xdr:cNvPr id="3" name="直線矢印コネクタ 2"/>
        <xdr:cNvCxnSpPr/>
      </xdr:nvCxnSpPr>
      <xdr:spPr>
        <a:xfrm flipH="1">
          <a:off x="2228850" y="8486775"/>
          <a:ext cx="3286125" cy="11049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0</xdr:row>
      <xdr:rowOff>19050</xdr:rowOff>
    </xdr:from>
    <xdr:to>
      <xdr:col>4</xdr:col>
      <xdr:colOff>1209676</xdr:colOff>
      <xdr:row>1</xdr:row>
      <xdr:rowOff>47625</xdr:rowOff>
    </xdr:to>
    <xdr:sp macro="" textlink="">
      <xdr:nvSpPr>
        <xdr:cNvPr id="5" name="テキスト ボックス 4"/>
        <xdr:cNvSpPr txBox="1"/>
      </xdr:nvSpPr>
      <xdr:spPr>
        <a:xfrm>
          <a:off x="5029200" y="19050"/>
          <a:ext cx="1085851" cy="200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資料３－３</a:t>
          </a:r>
          <a:endParaRPr kumimoji="1" lang="en-US" altLang="ja-JP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I91"/>
  <sheetViews>
    <sheetView tabSelected="1" view="pageBreakPreview" zoomScaleNormal="100" zoomScaleSheetLayoutView="100" workbookViewId="0"/>
  </sheetViews>
  <sheetFormatPr defaultColWidth="2.5703125" defaultRowHeight="13.5" customHeight="1"/>
  <cols>
    <col min="1" max="2" width="2.5703125" style="1"/>
    <col min="3" max="3" width="32.7109375" style="1" customWidth="1"/>
    <col min="4" max="4" width="35.7109375" style="1" customWidth="1"/>
    <col min="5" max="5" width="18.28515625" style="1" customWidth="1"/>
    <col min="6" max="6" width="4.42578125" style="1" customWidth="1"/>
    <col min="7" max="7" width="9.7109375" style="1" bestFit="1" customWidth="1"/>
    <col min="8" max="16384" width="2.5703125" style="1"/>
  </cols>
  <sheetData>
    <row r="3" spans="1:7" ht="17.100000000000001" customHeight="1">
      <c r="A3" s="32" t="s">
        <v>146</v>
      </c>
      <c r="B3" s="33"/>
      <c r="C3" s="33"/>
      <c r="D3" s="33"/>
      <c r="E3" s="33"/>
      <c r="F3" s="33"/>
    </row>
    <row r="4" spans="1:7" ht="17.100000000000001" customHeight="1"/>
    <row r="5" spans="1:7" ht="17.100000000000001" customHeight="1">
      <c r="E5" s="3" t="s">
        <v>116</v>
      </c>
    </row>
    <row r="6" spans="1:7" ht="17.100000000000001" customHeight="1">
      <c r="E6" s="3"/>
    </row>
    <row r="7" spans="1:7" ht="17.100000000000001" customHeight="1">
      <c r="A7" s="1" t="s">
        <v>148</v>
      </c>
      <c r="E7" s="3"/>
    </row>
    <row r="8" spans="1:7" ht="17.100000000000001" customHeight="1">
      <c r="A8" s="1" t="s">
        <v>149</v>
      </c>
      <c r="E8" s="3"/>
    </row>
    <row r="9" spans="1:7" ht="17.100000000000001" customHeight="1">
      <c r="A9" s="1" t="s">
        <v>150</v>
      </c>
      <c r="E9" s="3"/>
    </row>
    <row r="10" spans="1:7" ht="17.100000000000001" customHeight="1">
      <c r="E10" s="3"/>
    </row>
    <row r="11" spans="1:7" ht="17.100000000000001" customHeight="1">
      <c r="A11" s="4" t="s">
        <v>145</v>
      </c>
      <c r="E11" s="3"/>
      <c r="F11" s="26"/>
    </row>
    <row r="12" spans="1:7" ht="17.100000000000001" customHeight="1">
      <c r="A12" s="4" t="s">
        <v>86</v>
      </c>
      <c r="E12" s="3" t="s">
        <v>69</v>
      </c>
      <c r="F12" s="26"/>
    </row>
    <row r="13" spans="1:7" ht="24.95" customHeight="1">
      <c r="A13" s="6" t="s">
        <v>45</v>
      </c>
      <c r="B13" s="6"/>
      <c r="C13" s="38"/>
      <c r="D13" s="40"/>
      <c r="E13" s="10" t="s">
        <v>68</v>
      </c>
      <c r="F13" s="31"/>
      <c r="G13" s="46" t="s">
        <v>18</v>
      </c>
    </row>
    <row r="14" spans="1:7" ht="24.95" customHeight="1">
      <c r="A14" s="5" t="s">
        <v>0</v>
      </c>
      <c r="B14" s="5"/>
      <c r="C14" s="27"/>
      <c r="D14" s="16"/>
      <c r="E14" s="5">
        <v>1934</v>
      </c>
      <c r="F14" s="12"/>
      <c r="G14" s="11" t="s">
        <v>19</v>
      </c>
    </row>
    <row r="15" spans="1:7" ht="24.95" customHeight="1">
      <c r="A15" s="7" t="s">
        <v>1</v>
      </c>
      <c r="B15" s="5"/>
      <c r="C15" s="27"/>
      <c r="D15" s="16"/>
      <c r="E15" s="5">
        <f>SUM(E16,E22:E23)</f>
        <v>195183</v>
      </c>
      <c r="F15" s="12"/>
      <c r="G15" s="5">
        <f>SUM(G16,G22:G23)</f>
        <v>221032</v>
      </c>
    </row>
    <row r="16" spans="1:7" ht="24.95" customHeight="1">
      <c r="A16" s="8"/>
      <c r="B16" s="7" t="s">
        <v>92</v>
      </c>
      <c r="C16" s="27"/>
      <c r="D16" s="16"/>
      <c r="E16" s="5">
        <f>SUM(E17:E21)</f>
        <v>195183</v>
      </c>
      <c r="F16" s="12"/>
      <c r="G16" s="5">
        <f>SUM(G17:G21)</f>
        <v>211474</v>
      </c>
    </row>
    <row r="17" spans="1:9" ht="24.95" customHeight="1">
      <c r="A17" s="8"/>
      <c r="B17" s="8"/>
      <c r="C17" s="27" t="s">
        <v>28</v>
      </c>
      <c r="D17" s="16"/>
      <c r="E17" s="5">
        <v>2862</v>
      </c>
      <c r="F17" s="12"/>
      <c r="G17" s="11" t="s">
        <v>19</v>
      </c>
    </row>
    <row r="18" spans="1:9" ht="24.95" customHeight="1">
      <c r="A18" s="8"/>
      <c r="B18" s="8"/>
      <c r="C18" s="39" t="s">
        <v>139</v>
      </c>
      <c r="D18" s="17"/>
      <c r="E18" s="7">
        <v>80492</v>
      </c>
      <c r="F18" s="12"/>
      <c r="G18" s="5">
        <v>60935</v>
      </c>
    </row>
    <row r="19" spans="1:9" ht="24.95" customHeight="1">
      <c r="A19" s="8"/>
      <c r="B19" s="12"/>
      <c r="C19" s="27" t="s">
        <v>140</v>
      </c>
      <c r="D19" s="16"/>
      <c r="E19" s="5">
        <v>71719</v>
      </c>
      <c r="F19" s="24"/>
      <c r="G19" s="5">
        <v>10249</v>
      </c>
    </row>
    <row r="20" spans="1:9" ht="24.95" customHeight="1">
      <c r="A20" s="8"/>
      <c r="B20" s="8"/>
      <c r="C20" s="51" t="s">
        <v>141</v>
      </c>
      <c r="D20" s="13"/>
      <c r="E20" s="9">
        <v>40110</v>
      </c>
      <c r="F20" s="12"/>
      <c r="G20" s="5">
        <v>70145</v>
      </c>
    </row>
    <row r="21" spans="1:9" ht="24.95" customHeight="1">
      <c r="A21" s="8"/>
      <c r="B21" s="9"/>
      <c r="C21" s="27" t="s">
        <v>44</v>
      </c>
      <c r="D21" s="16"/>
      <c r="E21" s="11" t="s">
        <v>143</v>
      </c>
      <c r="F21" s="12"/>
      <c r="G21" s="5">
        <v>70145</v>
      </c>
    </row>
    <row r="22" spans="1:9" ht="24.95" customHeight="1">
      <c r="A22" s="8"/>
      <c r="B22" s="5" t="s">
        <v>29</v>
      </c>
      <c r="C22" s="27"/>
      <c r="D22" s="16"/>
      <c r="E22" s="11" t="s">
        <v>142</v>
      </c>
      <c r="F22" s="12"/>
      <c r="G22" s="11" t="s">
        <v>19</v>
      </c>
    </row>
    <row r="23" spans="1:9" ht="24.95" hidden="1" customHeight="1">
      <c r="A23" s="9"/>
      <c r="B23" s="5" t="s">
        <v>5</v>
      </c>
      <c r="C23" s="27"/>
      <c r="D23" s="16"/>
      <c r="E23" s="5">
        <v>0</v>
      </c>
      <c r="F23" s="12"/>
      <c r="G23" s="5">
        <v>9558</v>
      </c>
    </row>
    <row r="24" spans="1:9" ht="24.95" customHeight="1">
      <c r="A24" s="5" t="s">
        <v>2</v>
      </c>
      <c r="B24" s="5"/>
      <c r="C24" s="27"/>
      <c r="D24" s="16"/>
      <c r="E24" s="5">
        <v>1127</v>
      </c>
      <c r="F24" s="12"/>
      <c r="G24" s="5">
        <v>910</v>
      </c>
    </row>
    <row r="25" spans="1:9" ht="24.95" customHeight="1">
      <c r="A25" s="5" t="s">
        <v>3</v>
      </c>
      <c r="B25" s="5"/>
      <c r="C25" s="27"/>
      <c r="D25" s="16"/>
      <c r="E25" s="5">
        <v>15765</v>
      </c>
      <c r="F25" s="12"/>
      <c r="G25" s="11" t="s">
        <v>19</v>
      </c>
    </row>
    <row r="26" spans="1:9" ht="24.95" customHeight="1">
      <c r="A26" s="5" t="s">
        <v>33</v>
      </c>
      <c r="B26" s="5"/>
      <c r="C26" s="27"/>
      <c r="D26" s="16"/>
      <c r="E26" s="5">
        <v>4452</v>
      </c>
      <c r="F26" s="12"/>
      <c r="G26" s="11" t="s">
        <v>19</v>
      </c>
    </row>
    <row r="27" spans="1:9" ht="24.95" customHeight="1">
      <c r="A27" s="5" t="s">
        <v>4</v>
      </c>
      <c r="B27" s="5"/>
      <c r="C27" s="27"/>
      <c r="D27" s="16"/>
      <c r="E27" s="5">
        <v>3334</v>
      </c>
      <c r="F27" s="12"/>
      <c r="G27" s="11" t="s">
        <v>19</v>
      </c>
    </row>
    <row r="28" spans="1:9" ht="24.95" hidden="1" customHeight="1">
      <c r="A28" s="5" t="s">
        <v>32</v>
      </c>
      <c r="B28" s="5"/>
      <c r="C28" s="27"/>
      <c r="D28" s="16"/>
      <c r="E28" s="5"/>
      <c r="F28" s="12"/>
      <c r="G28" s="11" t="s">
        <v>19</v>
      </c>
      <c r="I28" s="1" t="s">
        <v>51</v>
      </c>
    </row>
    <row r="29" spans="1:9" ht="24.95" customHeight="1">
      <c r="A29" s="5" t="s">
        <v>114</v>
      </c>
      <c r="B29" s="5"/>
      <c r="C29" s="27"/>
      <c r="D29" s="16"/>
      <c r="E29" s="5">
        <v>20572</v>
      </c>
      <c r="F29" s="12"/>
      <c r="G29" s="11" t="s">
        <v>19</v>
      </c>
    </row>
    <row r="30" spans="1:9" ht="24.95" customHeight="1" thickBot="1">
      <c r="A30" s="7" t="s">
        <v>115</v>
      </c>
      <c r="B30" s="7"/>
      <c r="C30" s="39"/>
      <c r="D30" s="17"/>
      <c r="E30" s="7">
        <v>49215</v>
      </c>
      <c r="F30" s="12"/>
      <c r="G30" s="47" t="s">
        <v>19</v>
      </c>
    </row>
    <row r="31" spans="1:9" ht="24.95" customHeight="1" thickBot="1">
      <c r="A31" s="18" t="s">
        <v>17</v>
      </c>
      <c r="B31" s="19"/>
      <c r="C31" s="34"/>
      <c r="D31" s="41"/>
      <c r="E31" s="20">
        <f>SUM(E14:E15,E24:E30)</f>
        <v>291582</v>
      </c>
      <c r="F31" s="30" t="s">
        <v>59</v>
      </c>
      <c r="G31" s="20">
        <f>SUM(G14:G15,G24:G30)</f>
        <v>221942</v>
      </c>
    </row>
    <row r="32" spans="1:9" ht="17.100000000000001" customHeight="1">
      <c r="F32" s="24"/>
    </row>
    <row r="33" spans="1:6" ht="17.100000000000001" customHeight="1">
      <c r="A33" s="4" t="s">
        <v>87</v>
      </c>
      <c r="F33" s="24"/>
    </row>
    <row r="34" spans="1:6" ht="17.100000000000001" customHeight="1">
      <c r="A34" s="1" t="s">
        <v>144</v>
      </c>
      <c r="F34" s="24"/>
    </row>
    <row r="35" spans="1:6" ht="17.100000000000001" customHeight="1">
      <c r="A35" s="1" t="s">
        <v>94</v>
      </c>
      <c r="F35" s="24"/>
    </row>
    <row r="36" spans="1:6" ht="17.100000000000001" customHeight="1">
      <c r="A36" s="1" t="s">
        <v>95</v>
      </c>
      <c r="F36" s="24"/>
    </row>
    <row r="37" spans="1:6" ht="17.100000000000001" customHeight="1">
      <c r="A37" s="1" t="s">
        <v>98</v>
      </c>
      <c r="F37" s="24"/>
    </row>
    <row r="38" spans="1:6" ht="17.100000000000001" customHeight="1">
      <c r="A38" s="1" t="s">
        <v>99</v>
      </c>
      <c r="F38" s="24"/>
    </row>
    <row r="39" spans="1:6" ht="17.100000000000001" customHeight="1">
      <c r="A39" s="1" t="s">
        <v>93</v>
      </c>
      <c r="F39" s="24"/>
    </row>
    <row r="40" spans="1:6" ht="17.100000000000001" customHeight="1">
      <c r="F40" s="24"/>
    </row>
    <row r="41" spans="1:6" ht="13.5" customHeight="1">
      <c r="A41" s="2" t="s">
        <v>47</v>
      </c>
    </row>
    <row r="42" spans="1:6" ht="13.5" customHeight="1">
      <c r="A42" s="1" t="s">
        <v>48</v>
      </c>
    </row>
    <row r="43" spans="1:6" ht="13.5" customHeight="1">
      <c r="A43" s="1" t="s">
        <v>49</v>
      </c>
    </row>
    <row r="44" spans="1:6" ht="13.5" customHeight="1">
      <c r="A44" s="1" t="s">
        <v>50</v>
      </c>
    </row>
    <row r="45" spans="1:6" ht="13.5" customHeight="1">
      <c r="A45" s="1" t="s">
        <v>53</v>
      </c>
    </row>
    <row r="46" spans="1:6" ht="13.5" customHeight="1">
      <c r="A46" s="1" t="s">
        <v>58</v>
      </c>
    </row>
    <row r="47" spans="1:6" ht="13.5" customHeight="1">
      <c r="A47" s="1" t="s">
        <v>54</v>
      </c>
    </row>
    <row r="48" spans="1:6" ht="13.5" customHeight="1">
      <c r="A48" s="1" t="s">
        <v>55</v>
      </c>
    </row>
    <row r="49" spans="1:6" ht="13.5" customHeight="1">
      <c r="A49" s="1" t="s">
        <v>52</v>
      </c>
    </row>
    <row r="50" spans="1:6" ht="13.5" customHeight="1">
      <c r="A50" s="1" t="s">
        <v>56</v>
      </c>
    </row>
    <row r="51" spans="1:6" ht="13.5" customHeight="1">
      <c r="A51" s="1" t="s">
        <v>57</v>
      </c>
    </row>
    <row r="52" spans="1:6" ht="13.5" customHeight="1">
      <c r="A52" s="4" t="s">
        <v>60</v>
      </c>
    </row>
    <row r="54" spans="1:6" ht="13.5" customHeight="1">
      <c r="A54" s="1" t="s">
        <v>61</v>
      </c>
    </row>
    <row r="55" spans="1:6" ht="13.5" customHeight="1">
      <c r="A55" s="1" t="s">
        <v>63</v>
      </c>
    </row>
    <row r="56" spans="1:6" ht="13.5" customHeight="1">
      <c r="A56" s="1" t="s">
        <v>62</v>
      </c>
    </row>
    <row r="58" spans="1:6" ht="13.5" customHeight="1">
      <c r="A58" s="4" t="s">
        <v>30</v>
      </c>
    </row>
    <row r="59" spans="1:6" ht="21.75" customHeight="1">
      <c r="A59" s="6" t="s">
        <v>45</v>
      </c>
      <c r="B59" s="6"/>
      <c r="C59" s="6"/>
      <c r="D59" s="6"/>
      <c r="E59" s="10" t="s">
        <v>46</v>
      </c>
      <c r="F59" s="29"/>
    </row>
    <row r="60" spans="1:6" ht="13.5" customHeight="1">
      <c r="A60" s="7" t="s">
        <v>6</v>
      </c>
      <c r="B60" s="5"/>
      <c r="C60" s="5"/>
      <c r="D60" s="5"/>
      <c r="E60" s="5">
        <v>213184</v>
      </c>
      <c r="F60" s="24"/>
    </row>
    <row r="61" spans="1:6" ht="13.5" customHeight="1">
      <c r="A61" s="8"/>
      <c r="B61" s="7" t="s">
        <v>20</v>
      </c>
      <c r="C61" s="7"/>
      <c r="D61" s="7"/>
      <c r="E61" s="7">
        <v>195746</v>
      </c>
      <c r="F61" s="24"/>
    </row>
    <row r="62" spans="1:6" ht="13.5" customHeight="1">
      <c r="A62" s="8"/>
      <c r="B62" s="12" t="s">
        <v>34</v>
      </c>
      <c r="C62" s="15"/>
      <c r="D62" s="15"/>
      <c r="E62" s="8"/>
      <c r="F62" s="24"/>
    </row>
    <row r="63" spans="1:6" ht="13.5" customHeight="1">
      <c r="A63" s="8"/>
      <c r="B63" s="14"/>
      <c r="C63" s="13" t="s">
        <v>22</v>
      </c>
      <c r="D63" s="13"/>
      <c r="E63" s="9"/>
      <c r="F63" s="24"/>
    </row>
    <row r="64" spans="1:6" ht="13.5" customHeight="1">
      <c r="A64" s="8"/>
      <c r="B64" s="7" t="s">
        <v>21</v>
      </c>
      <c r="C64" s="7"/>
      <c r="D64" s="7"/>
      <c r="E64" s="7">
        <v>17438</v>
      </c>
      <c r="F64" s="24"/>
    </row>
    <row r="65" spans="1:6" ht="13.5" customHeight="1">
      <c r="A65" s="9"/>
      <c r="B65" s="14"/>
      <c r="C65" s="13" t="s">
        <v>23</v>
      </c>
      <c r="D65" s="13"/>
      <c r="E65" s="9"/>
      <c r="F65" s="24"/>
    </row>
    <row r="66" spans="1:6" ht="13.5" customHeight="1">
      <c r="A66" s="7" t="s">
        <v>7</v>
      </c>
      <c r="B66" s="5"/>
      <c r="C66" s="5"/>
      <c r="D66" s="5"/>
      <c r="E66" s="5">
        <v>3533</v>
      </c>
      <c r="F66" s="24"/>
    </row>
    <row r="67" spans="1:6" ht="13.5" customHeight="1">
      <c r="A67" s="8"/>
      <c r="B67" s="7" t="s">
        <v>24</v>
      </c>
      <c r="C67" s="7"/>
      <c r="D67" s="7"/>
      <c r="E67" s="7">
        <v>0</v>
      </c>
      <c r="F67" s="24"/>
    </row>
    <row r="68" spans="1:6" ht="13.5" customHeight="1">
      <c r="A68" s="8"/>
      <c r="B68" s="14"/>
      <c r="C68" s="13" t="s">
        <v>26</v>
      </c>
      <c r="D68" s="13"/>
      <c r="E68" s="9"/>
      <c r="F68" s="24"/>
    </row>
    <row r="69" spans="1:6" ht="13.5" customHeight="1">
      <c r="A69" s="8"/>
      <c r="B69" s="7" t="s">
        <v>25</v>
      </c>
      <c r="C69" s="7"/>
      <c r="D69" s="7"/>
      <c r="E69" s="7">
        <v>3533</v>
      </c>
      <c r="F69" s="24"/>
    </row>
    <row r="70" spans="1:6" ht="13.5" customHeight="1">
      <c r="A70" s="9"/>
      <c r="B70" s="14"/>
      <c r="C70" s="13" t="s">
        <v>27</v>
      </c>
      <c r="D70" s="13"/>
      <c r="E70" s="9"/>
      <c r="F70" s="24"/>
    </row>
    <row r="71" spans="1:6" ht="13.5" customHeight="1">
      <c r="A71" s="7" t="s">
        <v>8</v>
      </c>
      <c r="B71" s="5"/>
      <c r="C71" s="5"/>
      <c r="D71" s="5"/>
      <c r="E71" s="5">
        <v>10435</v>
      </c>
      <c r="F71" s="24"/>
    </row>
    <row r="72" spans="1:6" ht="13.5" customHeight="1">
      <c r="A72" s="8"/>
      <c r="B72" s="5" t="s">
        <v>9</v>
      </c>
      <c r="C72" s="5"/>
      <c r="D72" s="5"/>
      <c r="E72" s="5">
        <v>3175</v>
      </c>
      <c r="F72" s="24"/>
    </row>
    <row r="73" spans="1:6" ht="13.5" customHeight="1">
      <c r="A73" s="8"/>
      <c r="B73" s="5" t="s">
        <v>10</v>
      </c>
      <c r="C73" s="5"/>
      <c r="D73" s="5"/>
      <c r="E73" s="5">
        <v>756</v>
      </c>
      <c r="F73" s="24"/>
    </row>
    <row r="74" spans="1:6" ht="13.5" customHeight="1">
      <c r="A74" s="8"/>
      <c r="B74" s="5" t="s">
        <v>11</v>
      </c>
      <c r="C74" s="5"/>
      <c r="D74" s="5"/>
      <c r="E74" s="5">
        <v>431</v>
      </c>
      <c r="F74" s="24"/>
    </row>
    <row r="75" spans="1:6" ht="13.5" customHeight="1">
      <c r="A75" s="8"/>
      <c r="B75" s="5" t="s">
        <v>12</v>
      </c>
      <c r="C75" s="5"/>
      <c r="D75" s="5"/>
      <c r="E75" s="5">
        <v>1332</v>
      </c>
      <c r="F75" s="24"/>
    </row>
    <row r="76" spans="1:6" ht="13.5" customHeight="1">
      <c r="A76" s="8"/>
      <c r="B76" s="5" t="s">
        <v>13</v>
      </c>
      <c r="C76" s="5"/>
      <c r="D76" s="5"/>
      <c r="E76" s="5">
        <v>186</v>
      </c>
      <c r="F76" s="24"/>
    </row>
    <row r="77" spans="1:6" ht="13.5" customHeight="1">
      <c r="A77" s="8"/>
      <c r="B77" s="5" t="s">
        <v>14</v>
      </c>
      <c r="C77" s="5"/>
      <c r="D77" s="5"/>
      <c r="E77" s="5">
        <v>16</v>
      </c>
      <c r="F77" s="24"/>
    </row>
    <row r="78" spans="1:6" ht="13.5" customHeight="1">
      <c r="A78" s="8"/>
      <c r="B78" s="5" t="s">
        <v>15</v>
      </c>
      <c r="C78" s="5"/>
      <c r="D78" s="5"/>
      <c r="E78" s="5">
        <v>232</v>
      </c>
      <c r="F78" s="24"/>
    </row>
    <row r="79" spans="1:6" ht="13.5" customHeight="1">
      <c r="A79" s="8"/>
      <c r="B79" s="5" t="s">
        <v>31</v>
      </c>
      <c r="C79" s="5"/>
      <c r="D79" s="5"/>
      <c r="E79" s="5">
        <v>4269</v>
      </c>
      <c r="F79" s="24"/>
    </row>
    <row r="80" spans="1:6" ht="13.5" customHeight="1" thickBot="1">
      <c r="A80" s="8"/>
      <c r="B80" s="7" t="s">
        <v>16</v>
      </c>
      <c r="C80" s="7"/>
      <c r="D80" s="7"/>
      <c r="E80" s="7">
        <v>38</v>
      </c>
      <c r="F80" s="24"/>
    </row>
    <row r="81" spans="1:6" ht="13.5" customHeight="1" thickBot="1">
      <c r="A81" s="18" t="s">
        <v>42</v>
      </c>
      <c r="B81" s="19"/>
      <c r="C81" s="19"/>
      <c r="D81" s="34"/>
      <c r="E81" s="20">
        <f>SUM(E60,E66,E71)</f>
        <v>227152</v>
      </c>
      <c r="F81" s="30"/>
    </row>
    <row r="82" spans="1:6" ht="13.5" customHeight="1">
      <c r="A82" s="9" t="s">
        <v>41</v>
      </c>
      <c r="B82" s="9"/>
      <c r="C82" s="9"/>
      <c r="D82" s="9"/>
      <c r="E82" s="9">
        <f>SUM(E60,E66)</f>
        <v>216717</v>
      </c>
      <c r="F82" s="24"/>
    </row>
    <row r="83" spans="1:6" ht="13.5" customHeight="1">
      <c r="A83" s="21" t="s">
        <v>40</v>
      </c>
      <c r="B83" s="21"/>
      <c r="C83" s="21"/>
      <c r="D83" s="21"/>
      <c r="E83" s="21">
        <f>ROUNDDOWN(E82/2,0)</f>
        <v>108358</v>
      </c>
      <c r="F83" s="30"/>
    </row>
    <row r="84" spans="1:6" ht="13.5" customHeight="1">
      <c r="A84" s="9" t="s">
        <v>39</v>
      </c>
      <c r="B84" s="9"/>
      <c r="C84" s="9"/>
      <c r="D84" s="9"/>
      <c r="E84" s="9">
        <f>E81-E83</f>
        <v>118794</v>
      </c>
      <c r="F84" s="24"/>
    </row>
    <row r="85" spans="1:6" ht="13.5" customHeight="1">
      <c r="A85" s="22" t="s">
        <v>37</v>
      </c>
      <c r="B85" s="22"/>
      <c r="C85" s="22"/>
      <c r="D85" s="22"/>
      <c r="E85" s="22">
        <f>ROUNDDOWN((E82/2)*0.8,0)</f>
        <v>86686</v>
      </c>
      <c r="F85" s="30"/>
    </row>
    <row r="86" spans="1:6" ht="13.5" customHeight="1">
      <c r="A86" s="21" t="s">
        <v>38</v>
      </c>
      <c r="B86" s="21"/>
      <c r="C86" s="21"/>
      <c r="D86" s="21"/>
      <c r="E86" s="21"/>
      <c r="F86" s="30"/>
    </row>
    <row r="87" spans="1:6" ht="13.5" customHeight="1">
      <c r="A87" s="21" t="s">
        <v>43</v>
      </c>
      <c r="B87" s="21"/>
      <c r="C87" s="21"/>
      <c r="D87" s="21"/>
      <c r="E87" s="21">
        <f>E81-E83-E85</f>
        <v>32108</v>
      </c>
      <c r="F87" s="30"/>
    </row>
    <row r="89" spans="1:6" ht="13.5" customHeight="1">
      <c r="A89" s="28" t="s">
        <v>36</v>
      </c>
    </row>
    <row r="91" spans="1:6" ht="13.5" customHeight="1">
      <c r="A91" s="1" t="s">
        <v>35</v>
      </c>
    </row>
  </sheetData>
  <phoneticPr fontId="1"/>
  <printOptions horizontalCentered="1"/>
  <pageMargins left="0.78740157480314965" right="0.78740157480314965" top="0.78740157480314965" bottom="0.78740157480314965" header="0.11811023622047245" footer="0.31496062992125984"/>
  <pageSetup paperSize="9" scale="98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3:J104"/>
  <sheetViews>
    <sheetView view="pageBreakPreview" zoomScaleNormal="100" zoomScaleSheetLayoutView="100" workbookViewId="0"/>
  </sheetViews>
  <sheetFormatPr defaultColWidth="2.5703125" defaultRowHeight="13.5" customHeight="1"/>
  <cols>
    <col min="1" max="2" width="2.5703125" style="1"/>
    <col min="3" max="3" width="32.7109375" style="1" customWidth="1"/>
    <col min="4" max="4" width="35.7109375" style="1" customWidth="1"/>
    <col min="5" max="5" width="18.28515625" style="1" customWidth="1"/>
    <col min="6" max="6" width="4.42578125" style="1" customWidth="1"/>
    <col min="7" max="7" width="9.7109375" style="1" bestFit="1" customWidth="1"/>
    <col min="8" max="9" width="6.7109375" style="1" bestFit="1" customWidth="1"/>
    <col min="10" max="10" width="8.7109375" style="1" bestFit="1" customWidth="1"/>
    <col min="11" max="16384" width="2.5703125" style="1"/>
  </cols>
  <sheetData>
    <row r="3" spans="1:6" ht="13.5" customHeight="1">
      <c r="A3" s="32" t="s">
        <v>147</v>
      </c>
      <c r="B3" s="33"/>
      <c r="C3" s="33"/>
      <c r="D3" s="33"/>
      <c r="E3" s="33"/>
      <c r="F3" s="33"/>
    </row>
    <row r="5" spans="1:6" ht="13.5" customHeight="1">
      <c r="E5" s="3" t="s">
        <v>116</v>
      </c>
    </row>
    <row r="7" spans="1:6" ht="13.5" customHeight="1">
      <c r="A7" s="1" t="s">
        <v>152</v>
      </c>
    </row>
    <row r="8" spans="1:6" ht="13.5" customHeight="1">
      <c r="A8" s="1" t="s">
        <v>151</v>
      </c>
    </row>
    <row r="10" spans="1:6" ht="13.5" customHeight="1">
      <c r="E10" s="3" t="s">
        <v>69</v>
      </c>
    </row>
    <row r="11" spans="1:6" ht="13.5" customHeight="1">
      <c r="A11" s="4" t="s">
        <v>107</v>
      </c>
    </row>
    <row r="12" spans="1:6" ht="12.75">
      <c r="A12" s="6" t="s">
        <v>45</v>
      </c>
      <c r="B12" s="6"/>
      <c r="C12" s="38"/>
      <c r="D12" s="40"/>
      <c r="E12" s="10" t="s">
        <v>68</v>
      </c>
      <c r="F12" s="29"/>
    </row>
    <row r="13" spans="1:6" ht="13.5" customHeight="1">
      <c r="A13" s="7" t="s">
        <v>6</v>
      </c>
      <c r="B13" s="5"/>
      <c r="C13" s="27"/>
      <c r="D13" s="16"/>
      <c r="E13" s="5">
        <f>SUM(E14,E17)</f>
        <v>214477</v>
      </c>
      <c r="F13" s="24"/>
    </row>
    <row r="14" spans="1:6" ht="13.5" customHeight="1">
      <c r="A14" s="8"/>
      <c r="B14" s="7" t="s">
        <v>65</v>
      </c>
      <c r="C14" s="39"/>
      <c r="D14" s="17"/>
      <c r="E14" s="7">
        <v>196560</v>
      </c>
      <c r="F14" s="24"/>
    </row>
    <row r="15" spans="1:6" ht="13.5" customHeight="1">
      <c r="A15" s="8"/>
      <c r="B15" s="12" t="s">
        <v>64</v>
      </c>
      <c r="C15" s="24"/>
      <c r="D15" s="15"/>
      <c r="E15" s="8"/>
      <c r="F15" s="24"/>
    </row>
    <row r="16" spans="1:6" ht="13.5" customHeight="1">
      <c r="A16" s="8"/>
      <c r="B16" s="14"/>
      <c r="C16" s="25" t="s">
        <v>126</v>
      </c>
      <c r="D16" s="13"/>
      <c r="E16" s="9"/>
      <c r="F16" s="24"/>
    </row>
    <row r="17" spans="1:6" ht="13.5" customHeight="1">
      <c r="A17" s="8"/>
      <c r="B17" s="7" t="s">
        <v>88</v>
      </c>
      <c r="C17" s="39"/>
      <c r="D17" s="17"/>
      <c r="E17" s="7">
        <v>17917</v>
      </c>
      <c r="F17" s="24"/>
    </row>
    <row r="18" spans="1:6" ht="13.5" customHeight="1">
      <c r="A18" s="9"/>
      <c r="B18" s="14"/>
      <c r="C18" s="25" t="s">
        <v>124</v>
      </c>
      <c r="D18" s="13"/>
      <c r="E18" s="9"/>
      <c r="F18" s="24"/>
    </row>
    <row r="19" spans="1:6" ht="13.5" customHeight="1">
      <c r="A19" s="7" t="s">
        <v>7</v>
      </c>
      <c r="B19" s="5"/>
      <c r="C19" s="27"/>
      <c r="D19" s="16"/>
      <c r="E19" s="5">
        <f>SUM(E20,E22)</f>
        <v>3533</v>
      </c>
      <c r="F19" s="24"/>
    </row>
    <row r="20" spans="1:6" ht="13.5" hidden="1" customHeight="1">
      <c r="A20" s="8"/>
      <c r="B20" s="7" t="s">
        <v>24</v>
      </c>
      <c r="C20" s="39"/>
      <c r="D20" s="17"/>
      <c r="E20" s="7">
        <v>0</v>
      </c>
      <c r="F20" s="24"/>
    </row>
    <row r="21" spans="1:6" ht="13.5" hidden="1" customHeight="1">
      <c r="A21" s="8"/>
      <c r="B21" s="14"/>
      <c r="C21" s="25" t="s">
        <v>125</v>
      </c>
      <c r="D21" s="13"/>
      <c r="E21" s="9"/>
      <c r="F21" s="24"/>
    </row>
    <row r="22" spans="1:6" ht="13.5" customHeight="1">
      <c r="A22" s="8"/>
      <c r="B22" s="7" t="s">
        <v>127</v>
      </c>
      <c r="C22" s="39"/>
      <c r="D22" s="17"/>
      <c r="E22" s="7">
        <v>3533</v>
      </c>
      <c r="F22" s="24"/>
    </row>
    <row r="23" spans="1:6" ht="13.5" customHeight="1">
      <c r="A23" s="9"/>
      <c r="B23" s="14"/>
      <c r="C23" s="25" t="s">
        <v>70</v>
      </c>
      <c r="D23" s="13"/>
      <c r="E23" s="9"/>
      <c r="F23" s="24"/>
    </row>
    <row r="24" spans="1:6" ht="13.5" customHeight="1">
      <c r="A24" s="7" t="s">
        <v>8</v>
      </c>
      <c r="B24" s="5"/>
      <c r="C24" s="27"/>
      <c r="D24" s="16"/>
      <c r="E24" s="5">
        <f>SUM(E25:E32)</f>
        <v>10626</v>
      </c>
      <c r="F24" s="24"/>
    </row>
    <row r="25" spans="1:6" ht="13.5" customHeight="1">
      <c r="A25" s="8"/>
      <c r="B25" s="5" t="s">
        <v>9</v>
      </c>
      <c r="C25" s="27"/>
      <c r="D25" s="16"/>
      <c r="E25" s="5">
        <f>ROUNDUP((3086/1.05)*1.1,0)</f>
        <v>3233</v>
      </c>
      <c r="F25" s="24"/>
    </row>
    <row r="26" spans="1:6" ht="13.5" customHeight="1">
      <c r="A26" s="8"/>
      <c r="B26" s="5" t="s">
        <v>10</v>
      </c>
      <c r="C26" s="27"/>
      <c r="D26" s="16"/>
      <c r="E26" s="5">
        <f>ROUNDUP((735/1.05)*1.1,0)</f>
        <v>770</v>
      </c>
      <c r="F26" s="24"/>
    </row>
    <row r="27" spans="1:6" ht="13.5" customHeight="1">
      <c r="A27" s="8"/>
      <c r="B27" s="5" t="s">
        <v>11</v>
      </c>
      <c r="C27" s="27"/>
      <c r="D27" s="16"/>
      <c r="E27" s="5">
        <f>ROUNDUP((419/1.05)*1.1,0)</f>
        <v>439</v>
      </c>
      <c r="F27" s="24"/>
    </row>
    <row r="28" spans="1:6" ht="13.5" customHeight="1">
      <c r="A28" s="8"/>
      <c r="B28" s="5" t="s">
        <v>12</v>
      </c>
      <c r="C28" s="27"/>
      <c r="D28" s="16"/>
      <c r="E28" s="5">
        <f>ROUNDUP((1295/1.05)*1.1,0)</f>
        <v>1357</v>
      </c>
      <c r="F28" s="24"/>
    </row>
    <row r="29" spans="1:6" ht="13.5" customHeight="1">
      <c r="A29" s="8"/>
      <c r="B29" s="5" t="s">
        <v>13</v>
      </c>
      <c r="C29" s="27"/>
      <c r="D29" s="16"/>
      <c r="E29" s="5">
        <f>ROUNDUP((180/1.05)*1.1,0)</f>
        <v>189</v>
      </c>
      <c r="F29" s="24"/>
    </row>
    <row r="30" spans="1:6" ht="13.5" customHeight="1">
      <c r="A30" s="8"/>
      <c r="B30" s="5" t="s">
        <v>14</v>
      </c>
      <c r="C30" s="27"/>
      <c r="D30" s="16"/>
      <c r="E30" s="5">
        <f>ROUNDUP((15/1.05)*1.1,0)</f>
        <v>16</v>
      </c>
      <c r="F30" s="24"/>
    </row>
    <row r="31" spans="1:6" ht="13.5" customHeight="1">
      <c r="A31" s="8"/>
      <c r="B31" s="5" t="s">
        <v>15</v>
      </c>
      <c r="C31" s="27"/>
      <c r="D31" s="16"/>
      <c r="E31" s="5">
        <f>ROUNDUP((225/1.05)*1.1,0)</f>
        <v>236</v>
      </c>
      <c r="F31" s="24"/>
    </row>
    <row r="32" spans="1:6" ht="13.5" customHeight="1" thickBot="1">
      <c r="A32" s="8"/>
      <c r="B32" s="5" t="s">
        <v>128</v>
      </c>
      <c r="C32" s="27"/>
      <c r="D32" s="16"/>
      <c r="E32" s="5">
        <f>ROUNDUP((4150/1.05)*1.1,0)+ROUNDUP((36/1.05)*1.1,0)</f>
        <v>4386</v>
      </c>
      <c r="F32" s="24"/>
    </row>
    <row r="33" spans="1:10" ht="13.5" hidden="1" customHeight="1" thickBot="1">
      <c r="A33" s="8"/>
      <c r="B33" s="7" t="s">
        <v>16</v>
      </c>
      <c r="C33" s="39"/>
      <c r="D33" s="17"/>
      <c r="E33" s="7">
        <f>ROUNDUP((36/1.05)*1.1,0)</f>
        <v>38</v>
      </c>
      <c r="F33" s="24"/>
    </row>
    <row r="34" spans="1:10" ht="13.5" customHeight="1" thickBot="1">
      <c r="A34" s="18" t="s">
        <v>17</v>
      </c>
      <c r="B34" s="19"/>
      <c r="C34" s="34"/>
      <c r="D34" s="41"/>
      <c r="E34" s="20">
        <f>SUM(E13,E19,E24)</f>
        <v>228636</v>
      </c>
      <c r="F34" s="30"/>
    </row>
    <row r="35" spans="1:10" ht="13.5" customHeight="1">
      <c r="A35" s="1" t="s">
        <v>153</v>
      </c>
    </row>
    <row r="36" spans="1:10" ht="13.5" customHeight="1">
      <c r="A36" s="1" t="s">
        <v>71</v>
      </c>
    </row>
    <row r="38" spans="1:10" ht="13.5" customHeight="1">
      <c r="A38" s="4" t="s">
        <v>117</v>
      </c>
    </row>
    <row r="39" spans="1:10" ht="13.5" customHeight="1">
      <c r="A39" s="4" t="s">
        <v>118</v>
      </c>
    </row>
    <row r="40" spans="1:10" ht="13.5" customHeight="1">
      <c r="B40" s="4" t="s">
        <v>135</v>
      </c>
    </row>
    <row r="41" spans="1:10" ht="13.5" customHeight="1">
      <c r="A41" s="1" t="s">
        <v>129</v>
      </c>
    </row>
    <row r="42" spans="1:10" ht="13.5" customHeight="1">
      <c r="A42" s="1" t="s">
        <v>130</v>
      </c>
    </row>
    <row r="43" spans="1:10" ht="13.5" customHeight="1">
      <c r="A43" s="1" t="s">
        <v>131</v>
      </c>
    </row>
    <row r="45" spans="1:10" ht="13.5" customHeight="1">
      <c r="A45" s="4" t="s">
        <v>119</v>
      </c>
    </row>
    <row r="46" spans="1:10" ht="13.5" customHeight="1">
      <c r="B46" s="4" t="s">
        <v>136</v>
      </c>
      <c r="G46" s="1" t="s">
        <v>132</v>
      </c>
      <c r="J46" s="1">
        <f>ROUNDDOWN(68128*0.8*0.145,0)</f>
        <v>7902</v>
      </c>
    </row>
    <row r="47" spans="1:10" ht="13.5" customHeight="1">
      <c r="A47" s="1" t="s">
        <v>154</v>
      </c>
      <c r="G47" s="1" t="s">
        <v>134</v>
      </c>
      <c r="J47" s="1">
        <f>ROUNDDOWN(109005*0.8*0.145,0)</f>
        <v>12644</v>
      </c>
    </row>
    <row r="48" spans="1:10" ht="13.5" customHeight="1">
      <c r="A48" s="1" t="s">
        <v>155</v>
      </c>
    </row>
    <row r="49" spans="1:10" ht="13.5" customHeight="1">
      <c r="A49" s="1" t="s">
        <v>156</v>
      </c>
    </row>
    <row r="51" spans="1:10" ht="13.5" customHeight="1">
      <c r="A51" s="4" t="s">
        <v>120</v>
      </c>
    </row>
    <row r="52" spans="1:10" ht="13.5" customHeight="1">
      <c r="B52" s="4" t="s">
        <v>138</v>
      </c>
      <c r="G52" s="1" t="s">
        <v>137</v>
      </c>
      <c r="J52" s="1">
        <f>228636-109005-12644</f>
        <v>106987</v>
      </c>
    </row>
    <row r="53" spans="1:10" ht="13.5" customHeight="1">
      <c r="G53" s="1" t="s">
        <v>133</v>
      </c>
      <c r="J53" s="1">
        <f>228636-68128-7902</f>
        <v>152606</v>
      </c>
    </row>
    <row r="54" spans="1:10" ht="13.5" customHeight="1">
      <c r="A54" s="4" t="s">
        <v>123</v>
      </c>
    </row>
    <row r="55" spans="1:10" ht="13.5" customHeight="1">
      <c r="A55" s="24" t="s">
        <v>122</v>
      </c>
    </row>
    <row r="56" spans="1:10" ht="13.5" customHeight="1">
      <c r="A56" s="24" t="s">
        <v>121</v>
      </c>
    </row>
    <row r="59" spans="1:10" ht="13.5" customHeight="1">
      <c r="A59" s="4" t="s">
        <v>108</v>
      </c>
    </row>
    <row r="60" spans="1:10" ht="13.5" customHeight="1">
      <c r="A60" s="4" t="s">
        <v>89</v>
      </c>
    </row>
    <row r="61" spans="1:10" ht="13.5" customHeight="1">
      <c r="A61" s="4" t="s">
        <v>67</v>
      </c>
    </row>
    <row r="62" spans="1:10" ht="13.5" customHeight="1">
      <c r="A62" s="27" t="s">
        <v>72</v>
      </c>
      <c r="B62" s="35"/>
      <c r="C62" s="35"/>
      <c r="D62" s="42" t="s">
        <v>109</v>
      </c>
      <c r="E62" s="5">
        <f>E34</f>
        <v>228636</v>
      </c>
    </row>
    <row r="63" spans="1:10" ht="13.5" customHeight="1">
      <c r="A63" s="27" t="s">
        <v>73</v>
      </c>
      <c r="B63" s="35"/>
      <c r="C63" s="35"/>
      <c r="D63" s="42" t="s">
        <v>75</v>
      </c>
      <c r="E63" s="5">
        <f>SUM(E14,E17,E22)</f>
        <v>218010</v>
      </c>
    </row>
    <row r="64" spans="1:10" ht="13.5" customHeight="1">
      <c r="A64" s="27" t="s">
        <v>74</v>
      </c>
      <c r="B64" s="35"/>
      <c r="C64" s="35"/>
      <c r="D64" s="42" t="s">
        <v>110</v>
      </c>
      <c r="E64" s="5">
        <f>ROUNDDOWN(E63/2,0)</f>
        <v>109005</v>
      </c>
    </row>
    <row r="65" spans="1:5" ht="13.5" customHeight="1">
      <c r="A65" s="27" t="s">
        <v>76</v>
      </c>
      <c r="B65" s="35"/>
      <c r="C65" s="35"/>
      <c r="D65" s="42" t="s">
        <v>111</v>
      </c>
      <c r="E65" s="5">
        <f>E62-E64</f>
        <v>119631</v>
      </c>
    </row>
    <row r="66" spans="1:5" ht="13.5" customHeight="1">
      <c r="A66" s="27" t="s">
        <v>104</v>
      </c>
      <c r="B66" s="35"/>
      <c r="C66" s="35"/>
      <c r="D66" s="42" t="s">
        <v>102</v>
      </c>
      <c r="E66" s="5">
        <f>ROUNDDOWN(E64*0.8,0)</f>
        <v>87204</v>
      </c>
    </row>
    <row r="67" spans="1:5" ht="13.5" customHeight="1">
      <c r="A67" s="27" t="s">
        <v>77</v>
      </c>
      <c r="B67" s="35"/>
      <c r="C67" s="35"/>
      <c r="D67" s="42" t="s">
        <v>112</v>
      </c>
      <c r="E67" s="5">
        <f>E62-E64-E66</f>
        <v>32427</v>
      </c>
    </row>
    <row r="69" spans="1:5" ht="13.5" customHeight="1">
      <c r="A69" s="36" t="s">
        <v>78</v>
      </c>
      <c r="B69" s="37"/>
      <c r="C69" s="37"/>
      <c r="D69" s="37"/>
      <c r="E69" s="37"/>
    </row>
    <row r="70" spans="1:5" ht="13.5" customHeight="1">
      <c r="A70" s="36" t="s">
        <v>79</v>
      </c>
      <c r="B70" s="37"/>
      <c r="C70" s="37"/>
      <c r="D70" s="37"/>
      <c r="E70" s="37"/>
    </row>
    <row r="71" spans="1:5" ht="13.5" customHeight="1">
      <c r="A71" s="27" t="s">
        <v>72</v>
      </c>
      <c r="B71" s="35"/>
      <c r="C71" s="35"/>
      <c r="D71" s="42" t="s">
        <v>109</v>
      </c>
      <c r="E71" s="5">
        <f>E34</f>
        <v>228636</v>
      </c>
    </row>
    <row r="72" spans="1:5" ht="13.5" customHeight="1">
      <c r="A72" s="27" t="s">
        <v>73</v>
      </c>
      <c r="B72" s="35"/>
      <c r="C72" s="35"/>
      <c r="D72" s="42" t="s">
        <v>75</v>
      </c>
      <c r="E72" s="5">
        <f>SUM(E14,E17,E22)</f>
        <v>218010</v>
      </c>
    </row>
    <row r="73" spans="1:5" ht="13.5" customHeight="1" thickBot="1">
      <c r="A73" s="39" t="s">
        <v>90</v>
      </c>
      <c r="B73" s="23"/>
      <c r="C73" s="23"/>
      <c r="D73" s="48" t="s">
        <v>80</v>
      </c>
      <c r="E73" s="7">
        <f>ROUNDDOWN(E72/2*0.625,0)</f>
        <v>68128</v>
      </c>
    </row>
    <row r="74" spans="1:5" ht="13.5" customHeight="1" thickBot="1">
      <c r="A74" s="43" t="s">
        <v>76</v>
      </c>
      <c r="B74" s="44"/>
      <c r="C74" s="44"/>
      <c r="D74" s="45" t="s">
        <v>111</v>
      </c>
      <c r="E74" s="20">
        <f>E71-E73</f>
        <v>160508</v>
      </c>
    </row>
    <row r="75" spans="1:5" ht="13.5" customHeight="1" thickBot="1">
      <c r="A75" s="12" t="s">
        <v>113</v>
      </c>
      <c r="B75" s="24"/>
      <c r="C75" s="24"/>
      <c r="D75" s="49" t="s">
        <v>103</v>
      </c>
      <c r="E75" s="8">
        <f>ROUNDDOWN(E73*0.8*0.145,0)</f>
        <v>7902</v>
      </c>
    </row>
    <row r="76" spans="1:5" ht="13.5" customHeight="1" thickBot="1">
      <c r="A76" s="43" t="s">
        <v>77</v>
      </c>
      <c r="B76" s="44"/>
      <c r="C76" s="44"/>
      <c r="D76" s="45" t="s">
        <v>112</v>
      </c>
      <c r="E76" s="20">
        <f>E71-E73-E75</f>
        <v>152606</v>
      </c>
    </row>
    <row r="77" spans="1:5" ht="13.5" customHeight="1">
      <c r="A77" s="1" t="s">
        <v>91</v>
      </c>
    </row>
    <row r="78" spans="1:5" ht="13.5" customHeight="1">
      <c r="A78" s="1" t="s">
        <v>81</v>
      </c>
    </row>
    <row r="79" spans="1:5" ht="13.5" customHeight="1">
      <c r="A79" s="1" t="s">
        <v>82</v>
      </c>
    </row>
    <row r="81" spans="1:5" ht="13.5" customHeight="1">
      <c r="A81" s="39" t="s">
        <v>83</v>
      </c>
      <c r="B81" s="23"/>
      <c r="C81" s="23"/>
      <c r="D81" s="23"/>
      <c r="E81" s="17"/>
    </row>
    <row r="82" spans="1:5" ht="13.5" customHeight="1">
      <c r="A82" s="12" t="s">
        <v>84</v>
      </c>
      <c r="B82" s="24"/>
      <c r="C82" s="24"/>
      <c r="D82" s="24"/>
      <c r="E82" s="15"/>
    </row>
    <row r="83" spans="1:5" ht="13.5" customHeight="1">
      <c r="A83" s="12" t="s">
        <v>105</v>
      </c>
      <c r="B83" s="24"/>
      <c r="C83" s="24"/>
      <c r="D83" s="24"/>
      <c r="E83" s="15"/>
    </row>
    <row r="84" spans="1:5" ht="13.5" customHeight="1">
      <c r="A84" s="14" t="s">
        <v>85</v>
      </c>
      <c r="B84" s="25"/>
      <c r="C84" s="25"/>
      <c r="D84" s="25"/>
      <c r="E84" s="13"/>
    </row>
    <row r="86" spans="1:5" ht="13.5" hidden="1" customHeight="1">
      <c r="A86" s="50" t="s">
        <v>106</v>
      </c>
      <c r="B86" s="24"/>
      <c r="C86" s="24"/>
      <c r="D86" s="24"/>
      <c r="E86" s="24"/>
    </row>
    <row r="87" spans="1:5" ht="13.5" hidden="1" customHeight="1">
      <c r="A87" s="30" t="s">
        <v>96</v>
      </c>
      <c r="B87" s="24"/>
      <c r="C87" s="24"/>
      <c r="D87" s="24"/>
      <c r="E87" s="24"/>
    </row>
    <row r="88" spans="1:5" ht="13.5" hidden="1" customHeight="1">
      <c r="A88" s="30" t="s">
        <v>101</v>
      </c>
      <c r="B88" s="24"/>
      <c r="C88" s="24"/>
      <c r="D88" s="24"/>
      <c r="E88" s="24"/>
    </row>
    <row r="89" spans="1:5" ht="13.5" customHeight="1">
      <c r="A89" s="30" t="s">
        <v>100</v>
      </c>
    </row>
    <row r="90" spans="1:5" ht="13.5" customHeight="1">
      <c r="A90" s="30" t="s">
        <v>97</v>
      </c>
    </row>
    <row r="97" spans="1:7" ht="13.5" customHeight="1" thickBot="1"/>
    <row r="98" spans="1:7" ht="13.5" customHeight="1" thickBot="1">
      <c r="A98" s="18" t="s">
        <v>42</v>
      </c>
      <c r="B98" s="19"/>
      <c r="C98" s="19"/>
      <c r="D98" s="34"/>
      <c r="E98" s="20" t="e">
        <f>SUM(E29,#REF!,#REF!)</f>
        <v>#REF!</v>
      </c>
      <c r="F98" s="30"/>
      <c r="G98" s="1" t="s">
        <v>66</v>
      </c>
    </row>
    <row r="99" spans="1:7" ht="13.5" customHeight="1">
      <c r="A99" s="9" t="s">
        <v>41</v>
      </c>
      <c r="B99" s="9"/>
      <c r="C99" s="9"/>
      <c r="D99" s="9"/>
      <c r="E99" s="9" t="e">
        <f>SUM(E29,#REF!)</f>
        <v>#REF!</v>
      </c>
      <c r="F99" s="24"/>
    </row>
    <row r="100" spans="1:7" ht="13.5" customHeight="1">
      <c r="A100" s="21" t="s">
        <v>40</v>
      </c>
      <c r="B100" s="21"/>
      <c r="C100" s="21"/>
      <c r="D100" s="21"/>
      <c r="E100" s="21" t="e">
        <f>ROUNDDOWN(E99/2,0)</f>
        <v>#REF!</v>
      </c>
      <c r="F100" s="30"/>
    </row>
    <row r="101" spans="1:7" ht="13.5" customHeight="1">
      <c r="A101" s="9" t="s">
        <v>39</v>
      </c>
      <c r="B101" s="9"/>
      <c r="C101" s="9"/>
      <c r="D101" s="9"/>
      <c r="E101" s="9" t="e">
        <f>E98-E100</f>
        <v>#REF!</v>
      </c>
      <c r="F101" s="24"/>
    </row>
    <row r="102" spans="1:7" ht="13.5" customHeight="1">
      <c r="A102" s="22" t="s">
        <v>37</v>
      </c>
      <c r="B102" s="22"/>
      <c r="C102" s="22"/>
      <c r="D102" s="22"/>
      <c r="E102" s="22" t="e">
        <f>ROUNDDOWN((E99/2)*0.8,0)</f>
        <v>#REF!</v>
      </c>
      <c r="F102" s="30"/>
    </row>
    <row r="103" spans="1:7" ht="13.5" customHeight="1">
      <c r="A103" s="21" t="s">
        <v>38</v>
      </c>
      <c r="B103" s="21"/>
      <c r="C103" s="21"/>
      <c r="D103" s="21"/>
      <c r="E103" s="21"/>
      <c r="F103" s="30"/>
    </row>
    <row r="104" spans="1:7" ht="13.5" customHeight="1">
      <c r="A104" s="21" t="s">
        <v>43</v>
      </c>
      <c r="B104" s="21"/>
      <c r="C104" s="21"/>
      <c r="D104" s="21"/>
      <c r="E104" s="21" t="e">
        <f>E98-E100-E102</f>
        <v>#REF!</v>
      </c>
      <c r="F104" s="30"/>
    </row>
  </sheetData>
  <phoneticPr fontId="1"/>
  <printOptions horizontalCentered="1"/>
  <pageMargins left="0.78740157480314965" right="0.78740157480314965" top="0.78740157480314965" bottom="0.78740157480314965" header="0.11811023622047245" footer="0.31496062992125984"/>
  <pageSetup paperSize="9" scale="98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初期経費150715</vt:lpstr>
      <vt:lpstr>ランニング詳細1_150715</vt:lpstr>
      <vt:lpstr>ランニング詳細1_150715!Print_Area</vt:lpstr>
      <vt:lpstr>初期経費150715!Print_Area</vt:lpstr>
    </vt:vector>
  </TitlesOfParts>
  <Company>鳥取県庁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self</dc:creator>
  <cp:lastModifiedBy>self</cp:lastModifiedBy>
  <cp:lastPrinted>2015-08-06T00:46:49Z</cp:lastPrinted>
  <dcterms:created xsi:type="dcterms:W3CDTF">2006-09-12T15:40:29Z</dcterms:created>
  <dcterms:modified xsi:type="dcterms:W3CDTF">2015-08-06T00:46:57Z</dcterms:modified>
</cp:coreProperties>
</file>