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00" windowHeight="9000" activeTab="1"/>
  </bookViews>
  <sheets>
    <sheet name="H20予算要求資料（当初）" sheetId="1" r:id="rId1"/>
    <sheet name="年度別予算要求（当初）" sheetId="2" r:id="rId2"/>
    <sheet name="運用益" sheetId="3" r:id="rId3"/>
  </sheets>
  <definedNames/>
  <calcPr fullCalcOnLoad="1"/>
</workbook>
</file>

<file path=xl/sharedStrings.xml><?xml version="1.0" encoding="utf-8"?>
<sst xmlns="http://schemas.openxmlformats.org/spreadsheetml/2006/main" count="241" uniqueCount="139">
  <si>
    <t>返還金</t>
  </si>
  <si>
    <t>国庫負担分</t>
  </si>
  <si>
    <t>運用益</t>
  </si>
  <si>
    <t>市町村事業</t>
  </si>
  <si>
    <t>県事業</t>
  </si>
  <si>
    <t>Ｈ１８</t>
  </si>
  <si>
    <t>Ｈ１９</t>
  </si>
  <si>
    <t>①直接支払交付金</t>
  </si>
  <si>
    <t>②直接支払推進事業</t>
  </si>
  <si>
    <t>③直接支払基金造成</t>
  </si>
  <si>
    <t>計</t>
  </si>
  <si>
    <t>項　　　目</t>
  </si>
  <si>
    <t>Ｈ２０</t>
  </si>
  <si>
    <t>財源内訳</t>
  </si>
  <si>
    <t>事業費</t>
  </si>
  <si>
    <t>国庫支出金</t>
  </si>
  <si>
    <t>財産収入</t>
  </si>
  <si>
    <t>その他</t>
  </si>
  <si>
    <t>一般財源</t>
  </si>
  <si>
    <t>国費</t>
  </si>
  <si>
    <t>県費</t>
  </si>
  <si>
    <t>○農地を守る直接支払事業（当初予算）</t>
  </si>
  <si>
    <t>●農地を守る直接支払事業（実績）</t>
  </si>
  <si>
    <t>(㎡)</t>
  </si>
  <si>
    <t>（円)</t>
  </si>
  <si>
    <t>国費(円)</t>
  </si>
  <si>
    <t>鳥取市</t>
  </si>
  <si>
    <t>米子市</t>
  </si>
  <si>
    <t>倉吉市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</si>
  <si>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</si>
  <si>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</si>
  <si>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</si>
  <si>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</si>
  <si>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</si>
  <si>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</si>
  <si>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</si>
  <si>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</si>
  <si>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大山町</t>
  </si>
  <si>
    <t>南部町</t>
  </si>
  <si>
    <t>日南町</t>
  </si>
  <si>
    <t>日野町</t>
  </si>
  <si>
    <t>江府町</t>
  </si>
  <si>
    <t>伯耆町</t>
  </si>
  <si>
    <t>市町村名</t>
  </si>
  <si>
    <t>交付面積</t>
  </si>
  <si>
    <t>交付額</t>
  </si>
  <si>
    <t>計</t>
  </si>
  <si>
    <t>備考</t>
  </si>
  <si>
    <t>項目</t>
  </si>
  <si>
    <t>(ha)</t>
  </si>
  <si>
    <t>（千円)</t>
  </si>
  <si>
    <t>県費(円)</t>
  </si>
  <si>
    <t>市町費(円)</t>
  </si>
  <si>
    <t>市町費(千円)</t>
  </si>
  <si>
    <t>都道府県費(千円)</t>
  </si>
  <si>
    <t>国費(千円)</t>
  </si>
  <si>
    <t>通常地域で体制整備単価・田・</t>
  </si>
  <si>
    <t>急傾斜の地域の増加を想定</t>
  </si>
  <si>
    <t>Ｈ２１</t>
  </si>
  <si>
    <t>【参考】Ｈ２０実施見込み（H20.11現在）</t>
  </si>
  <si>
    <t>（１）農地を守る直接支払交付金（Ｈ２０実績見込みベース）</t>
  </si>
  <si>
    <t>H20実績見込み</t>
  </si>
  <si>
    <t>H21増加見込み</t>
  </si>
  <si>
    <t>Ｈ１７</t>
  </si>
  <si>
    <t>直接支払
交付金</t>
  </si>
  <si>
    <t>直接支払推進事業</t>
  </si>
  <si>
    <t>直接支払基金造成</t>
  </si>
  <si>
    <t>運　用　期　間</t>
  </si>
  <si>
    <t>備考</t>
  </si>
  <si>
    <t>～</t>
  </si>
  <si>
    <t>計</t>
  </si>
  <si>
    <t/>
  </si>
  <si>
    <t>　　　　平成１６年度中山間地域等直接支払基金の運用益</t>
  </si>
  <si>
    <t>基金積立残に係る運用益</t>
  </si>
  <si>
    <t>金　　　　　　額</t>
  </si>
  <si>
    <t>利率（見込）%</t>
  </si>
  <si>
    <t>利息</t>
  </si>
  <si>
    <t>438,940,945≒</t>
  </si>
  <si>
    <t>H16末基金残（見込）</t>
  </si>
  <si>
    <t>1,371,824≒</t>
  </si>
  <si>
    <t>～</t>
  </si>
  <si>
    <t>Ｈ16返還金積立分(見込）</t>
  </si>
  <si>
    <t>H16基金（見込）</t>
  </si>
  <si>
    <t>≒</t>
  </si>
  <si>
    <t>（９月末時点）</t>
  </si>
  <si>
    <t>Ｈ１２～１５基金残①</t>
  </si>
  <si>
    <t>(H16.3月末利息込み）</t>
  </si>
  <si>
    <t>Ｈ１６国庫支出見込み②　</t>
  </si>
  <si>
    <t>Ｈ１６積み立て予定③</t>
  </si>
  <si>
    <t>計（①ー②＋③）</t>
  </si>
  <si>
    <t>　　　　平成１７年度中山間地域等直接支払基金の運用益</t>
  </si>
  <si>
    <t>440,370,390≒</t>
  </si>
  <si>
    <t>Ｈ17返還金積立分(見込）</t>
  </si>
  <si>
    <t>H17基金積立（見込）</t>
  </si>
  <si>
    <t>≒</t>
  </si>
  <si>
    <t>　　　　平成１８年度中山間地域等直接支払基金の運用益</t>
  </si>
  <si>
    <t>409,949,451≒</t>
  </si>
  <si>
    <t>H17末基金残（見込）</t>
  </si>
  <si>
    <t>Ｈ１２～１６基金残①</t>
  </si>
  <si>
    <t>(H18.3月末利息込み）</t>
  </si>
  <si>
    <t>Ｈ１７国庫支出見込み②　</t>
  </si>
  <si>
    <t>Ｈ１7積み立て予定③</t>
  </si>
  <si>
    <t>計（①-②＋③）</t>
  </si>
  <si>
    <t>　　　　平成１９年度中山間地域等直接支払基金の運用益</t>
  </si>
  <si>
    <t>264,292,609≒</t>
  </si>
  <si>
    <t>H18末基金残（見込）</t>
  </si>
  <si>
    <t>Ｈ19返還金積立分(見込）</t>
  </si>
  <si>
    <t>H19基金積立（見込）</t>
  </si>
  <si>
    <t>Ｈ１２～１7基金残①</t>
  </si>
  <si>
    <t>(H19.3月末利息込み）</t>
  </si>
  <si>
    <t>　　　　平成２０年度中山間地域等直接支払基金の運用益</t>
  </si>
  <si>
    <t>190,770,943≒</t>
  </si>
  <si>
    <t>H19末基金残（見込）</t>
  </si>
  <si>
    <t>Ｈ20返還金積立分(見込）</t>
  </si>
  <si>
    <t>H20基金積立（見込）</t>
  </si>
  <si>
    <t>※適用金利はH19.11.5現在</t>
  </si>
  <si>
    <t>≒</t>
  </si>
  <si>
    <t>（１０月末時点）</t>
  </si>
  <si>
    <t>Ｈ１２～１９基金残①</t>
  </si>
  <si>
    <t>(H20.3月末利息込み）</t>
  </si>
  <si>
    <t>Ｈ19国庫支出見込み②　</t>
  </si>
  <si>
    <t>Ｈ19積み立て予定③</t>
  </si>
  <si>
    <t>　　　　平成２１年度中山間地域等直接支払基金の運用益</t>
  </si>
  <si>
    <t>65,607,720≒</t>
  </si>
  <si>
    <t>H２０末基金残（見込）</t>
  </si>
  <si>
    <t>Ｈ２１返還金積立分(見込）</t>
  </si>
  <si>
    <t>H２１基金積立（見込）</t>
  </si>
  <si>
    <t>※適用金利は平成２０年１０月末日現在</t>
  </si>
  <si>
    <t>Ｈ１２～２０基金残①</t>
  </si>
  <si>
    <t>(H2１.3月末利息込み）</t>
  </si>
  <si>
    <t>Ｈ２０国庫支出見込み②　</t>
  </si>
  <si>
    <t>Ｈ２０積み立て予定③</t>
  </si>
  <si>
    <t>基金繰出金</t>
  </si>
  <si>
    <t>合　計</t>
  </si>
  <si>
    <t>国</t>
  </si>
  <si>
    <t>県</t>
  </si>
  <si>
    <t>市町村</t>
  </si>
  <si>
    <t>農業者</t>
  </si>
  <si>
    <t>基金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</si>
</sst>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.0%"/>
    <numFmt numFmtId="178" formatCode="#,##0.0;[Red]\-#,##0.0"/>
    <numFmt numFmtId="179" formatCode="000000"/>
    <numFmt numFmtId="180" formatCode="#,##0_ "/>
    <numFmt numFmtId="181" formatCode="#,##0_);[Red]\(#,##0\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[$-411]g/&quot;標&quot;&quot;準&quot;"/>
    <numFmt numFmtId="192" formatCode="0_ "/>
    <numFmt numFmtId="193" formatCode="00\-000\-00"/>
    <numFmt numFmtId="194" formatCode="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_ "/>
    <numFmt numFmtId="199" formatCode="\(#,##0\)"/>
    <numFmt numFmtId="200" formatCode="#,##0.0_);[Red]\(#,##0.0\)"/>
    <numFmt numFmtId="201" formatCode="#,##0.00_);[Red]\(#,##0.00\)"/>
    <numFmt numFmtId="202" formatCode="#,##0_ ;[Red]\-#,##0\ "/>
    <numFmt numFmtId="203" formatCode="#,##0.000_);[Red]\(#,##0.000\)"/>
    <numFmt numFmtId="204" formatCode="#,##0.0000_);[Red]\(#,##0.0000\)"/>
    <numFmt numFmtId="205" formatCode="0_);[Red]\(0\)"/>
    <numFmt numFmtId="206" formatCode="#,##0;[Red]&quot;▲&quot;#,##0;&quot;&quot;"/>
    <numFmt numFmtId="207" formatCode="#,##0;&quot;△ &quot;#,##0"/>
    <numFmt numFmtId="208" formatCode="#,##0.0;&quot;△ &quot;#,##0.0"/>
    <numFmt numFmtId="209" formatCode="#,##0.00000000_ ;[Red]\-#,##0.00000000\ "/>
    <numFmt numFmtId="210" formatCode="#,##0.000;[Red]\-#,##0.000"/>
    <numFmt numFmtId="211" formatCode="mmm\-yyyy"/>
    <numFmt numFmtId="212" formatCode="[$-411]ge\.mm\.dd"/>
  </numFmts>
  <fonts count="17">
    <font>
      <sz val="11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ゴシック"/>
      <family val="3"/>
    </font>
    <font>
      <sz val="11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u val="single"/>
      <sz val="11"/>
      <color indexed="10"/>
      <name val="ＭＳ 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dotted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dotted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3" fillId="0" borderId="0" xfId="22" applyFont="1">
      <alignment/>
      <protection/>
    </xf>
    <xf numFmtId="0" fontId="3" fillId="0" borderId="0" xfId="22">
      <alignment/>
      <protection/>
    </xf>
    <xf numFmtId="0" fontId="3" fillId="0" borderId="0" xfId="22" applyFont="1" applyFill="1">
      <alignment/>
      <protection/>
    </xf>
    <xf numFmtId="0" fontId="3" fillId="0" borderId="1" xfId="22" applyBorder="1">
      <alignment/>
      <protection/>
    </xf>
    <xf numFmtId="0" fontId="3" fillId="0" borderId="2" xfId="22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/>
      <protection/>
    </xf>
    <xf numFmtId="0" fontId="3" fillId="0" borderId="4" xfId="22" applyBorder="1" applyAlignment="1">
      <alignment horizontal="center"/>
      <protection/>
    </xf>
    <xf numFmtId="0" fontId="3" fillId="0" borderId="5" xfId="22" applyBorder="1" applyAlignment="1">
      <alignment horizontal="center" vertical="center"/>
      <protection/>
    </xf>
    <xf numFmtId="0" fontId="3" fillId="0" borderId="6" xfId="22" applyFont="1" applyFill="1" applyBorder="1" applyAlignment="1">
      <alignment horizontal="center" vertical="center"/>
      <protection/>
    </xf>
    <xf numFmtId="0" fontId="3" fillId="0" borderId="7" xfId="22" applyFont="1" applyFill="1" applyBorder="1" applyAlignment="1">
      <alignment horizontal="center" vertical="center"/>
      <protection/>
    </xf>
    <xf numFmtId="0" fontId="3" fillId="0" borderId="8" xfId="22" applyBorder="1" applyAlignment="1">
      <alignment horizontal="center" vertical="center"/>
      <protection/>
    </xf>
    <xf numFmtId="0" fontId="3" fillId="0" borderId="0" xfId="22" applyAlignment="1">
      <alignment horizontal="center" vertical="center"/>
      <protection/>
    </xf>
    <xf numFmtId="0" fontId="3" fillId="0" borderId="2" xfId="22" applyBorder="1" applyAlignment="1">
      <alignment vertical="center"/>
      <protection/>
    </xf>
    <xf numFmtId="181" fontId="3" fillId="0" borderId="9" xfId="17" applyNumberFormat="1" applyFont="1" applyFill="1" applyBorder="1" applyAlignment="1">
      <alignment vertical="center"/>
    </xf>
    <xf numFmtId="181" fontId="3" fillId="0" borderId="10" xfId="22" applyNumberFormat="1" applyBorder="1" applyAlignment="1">
      <alignment vertical="center"/>
      <protection/>
    </xf>
    <xf numFmtId="0" fontId="3" fillId="0" borderId="0" xfId="22" applyAlignment="1">
      <alignment vertical="center"/>
      <protection/>
    </xf>
    <xf numFmtId="0" fontId="3" fillId="0" borderId="11" xfId="22" applyBorder="1" applyAlignment="1">
      <alignment vertical="center"/>
      <protection/>
    </xf>
    <xf numFmtId="181" fontId="3" fillId="0" borderId="12" xfId="17" applyNumberFormat="1" applyFont="1" applyFill="1" applyBorder="1" applyAlignment="1">
      <alignment vertical="center"/>
    </xf>
    <xf numFmtId="181" fontId="3" fillId="0" borderId="13" xfId="22" applyNumberFormat="1" applyBorder="1" applyAlignment="1">
      <alignment vertical="center"/>
      <protection/>
    </xf>
    <xf numFmtId="181" fontId="3" fillId="0" borderId="14" xfId="17" applyNumberFormat="1" applyFont="1" applyFill="1" applyBorder="1" applyAlignment="1">
      <alignment vertical="center"/>
    </xf>
    <xf numFmtId="0" fontId="3" fillId="0" borderId="15" xfId="22" applyBorder="1" applyAlignment="1">
      <alignment horizontal="center" vertical="center"/>
      <protection/>
    </xf>
    <xf numFmtId="181" fontId="3" fillId="0" borderId="16" xfId="17" applyNumberFormat="1" applyFont="1" applyFill="1" applyBorder="1" applyAlignment="1">
      <alignment vertical="center"/>
    </xf>
    <xf numFmtId="0" fontId="3" fillId="0" borderId="17" xfId="22" applyBorder="1" applyAlignment="1">
      <alignment vertical="center"/>
      <protection/>
    </xf>
    <xf numFmtId="181" fontId="3" fillId="0" borderId="3" xfId="17" applyNumberFormat="1" applyFont="1" applyFill="1" applyBorder="1" applyAlignment="1">
      <alignment vertical="center"/>
    </xf>
    <xf numFmtId="0" fontId="3" fillId="0" borderId="18" xfId="22" applyBorder="1" applyAlignment="1">
      <alignment vertical="center"/>
      <protection/>
    </xf>
    <xf numFmtId="181" fontId="3" fillId="0" borderId="19" xfId="17" applyNumberFormat="1" applyFont="1" applyFill="1" applyBorder="1" applyAlignment="1">
      <alignment vertical="center"/>
    </xf>
    <xf numFmtId="181" fontId="3" fillId="0" borderId="20" xfId="22" applyNumberFormat="1" applyBorder="1" applyAlignment="1">
      <alignment vertical="center"/>
      <protection/>
    </xf>
    <xf numFmtId="0" fontId="3" fillId="0" borderId="21" xfId="22" applyFont="1" applyBorder="1" applyAlignment="1">
      <alignment vertical="center"/>
      <protection/>
    </xf>
    <xf numFmtId="0" fontId="3" fillId="0" borderId="22" xfId="22" applyFont="1" applyFill="1" applyBorder="1" applyAlignment="1">
      <alignment horizontal="center" vertical="center" wrapText="1"/>
      <protection/>
    </xf>
    <xf numFmtId="0" fontId="3" fillId="0" borderId="23" xfId="22" applyFont="1" applyFill="1" applyBorder="1" applyAlignment="1">
      <alignment horizontal="center" vertical="center" wrapText="1"/>
      <protection/>
    </xf>
    <xf numFmtId="0" fontId="3" fillId="0" borderId="24" xfId="22" applyFont="1" applyFill="1" applyBorder="1" applyAlignment="1">
      <alignment horizontal="center" vertical="center" wrapText="1"/>
      <protection/>
    </xf>
    <xf numFmtId="0" fontId="3" fillId="0" borderId="25" xfId="22" applyBorder="1" applyAlignment="1">
      <alignment horizontal="center" vertical="center"/>
      <protection/>
    </xf>
    <xf numFmtId="0" fontId="3" fillId="0" borderId="2" xfId="22" applyFont="1" applyBorder="1" applyAlignment="1">
      <alignment vertical="center"/>
      <protection/>
    </xf>
    <xf numFmtId="0" fontId="3" fillId="0" borderId="2" xfId="22" applyFont="1" applyBorder="1" applyAlignment="1">
      <alignment horizontal="center" vertical="center"/>
      <protection/>
    </xf>
    <xf numFmtId="0" fontId="3" fillId="0" borderId="26" xfId="22" applyBorder="1" applyAlignment="1">
      <alignment horizontal="center" vertical="center"/>
      <protection/>
    </xf>
    <xf numFmtId="181" fontId="3" fillId="0" borderId="27" xfId="17" applyNumberFormat="1" applyFont="1" applyFill="1" applyBorder="1" applyAlignment="1">
      <alignment vertical="center"/>
    </xf>
    <xf numFmtId="0" fontId="3" fillId="0" borderId="28" xfId="22" applyBorder="1" applyAlignment="1">
      <alignment vertical="center"/>
      <protection/>
    </xf>
    <xf numFmtId="0" fontId="3" fillId="0" borderId="0" xfId="22" applyBorder="1" applyAlignment="1">
      <alignment horizontal="center" vertical="center"/>
      <protection/>
    </xf>
    <xf numFmtId="181" fontId="3" fillId="0" borderId="0" xfId="17" applyNumberFormat="1" applyFont="1" applyFill="1" applyBorder="1" applyAlignment="1">
      <alignment vertical="center"/>
    </xf>
    <xf numFmtId="0" fontId="3" fillId="0" borderId="0" xfId="22" applyBorder="1" applyAlignment="1">
      <alignment vertical="center"/>
      <protection/>
    </xf>
    <xf numFmtId="181" fontId="6" fillId="0" borderId="10" xfId="22" applyNumberFormat="1" applyFont="1" applyBorder="1" applyAlignment="1">
      <alignment vertical="center"/>
      <protection/>
    </xf>
    <xf numFmtId="181" fontId="6" fillId="0" borderId="29" xfId="22" applyNumberFormat="1" applyFont="1" applyBorder="1" applyAlignment="1">
      <alignment vertical="center"/>
      <protection/>
    </xf>
    <xf numFmtId="181" fontId="7" fillId="0" borderId="0" xfId="22" applyNumberFormat="1" applyFont="1" applyFill="1">
      <alignment/>
      <protection/>
    </xf>
    <xf numFmtId="0" fontId="7" fillId="0" borderId="0" xfId="22" applyFont="1" applyFill="1">
      <alignment/>
      <protection/>
    </xf>
    <xf numFmtId="0" fontId="3" fillId="2" borderId="6" xfId="22" applyFont="1" applyFill="1" applyBorder="1" applyAlignment="1">
      <alignment horizontal="center" vertical="center"/>
      <protection/>
    </xf>
    <xf numFmtId="181" fontId="3" fillId="2" borderId="9" xfId="17" applyNumberFormat="1" applyFont="1" applyFill="1" applyBorder="1" applyAlignment="1">
      <alignment vertical="center"/>
    </xf>
    <xf numFmtId="181" fontId="3" fillId="2" borderId="14" xfId="17" applyNumberFormat="1" applyFont="1" applyFill="1" applyBorder="1" applyAlignment="1">
      <alignment vertical="center"/>
    </xf>
    <xf numFmtId="181" fontId="3" fillId="2" borderId="16" xfId="17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38" fontId="8" fillId="0" borderId="30" xfId="17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38" fontId="8" fillId="0" borderId="32" xfId="0" applyNumberFormat="1" applyFont="1" applyBorder="1" applyAlignment="1">
      <alignment vertical="center"/>
    </xf>
    <xf numFmtId="0" fontId="8" fillId="0" borderId="33" xfId="0" applyFont="1" applyFill="1" applyBorder="1" applyAlignment="1">
      <alignment horizontal="left" vertical="center"/>
    </xf>
    <xf numFmtId="38" fontId="8" fillId="0" borderId="33" xfId="0" applyNumberFormat="1" applyFont="1" applyBorder="1" applyAlignment="1">
      <alignment vertical="center"/>
    </xf>
    <xf numFmtId="0" fontId="8" fillId="0" borderId="30" xfId="0" applyFont="1" applyBorder="1" applyAlignment="1">
      <alignment horizontal="left" vertical="center"/>
    </xf>
    <xf numFmtId="38" fontId="8" fillId="0" borderId="30" xfId="0" applyNumberFormat="1" applyFont="1" applyBorder="1" applyAlignment="1">
      <alignment vertical="center"/>
    </xf>
    <xf numFmtId="38" fontId="8" fillId="0" borderId="34" xfId="0" applyNumberFormat="1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38" fontId="8" fillId="0" borderId="35" xfId="0" applyNumberFormat="1" applyFont="1" applyBorder="1" applyAlignment="1">
      <alignment vertical="center"/>
    </xf>
    <xf numFmtId="38" fontId="8" fillId="0" borderId="36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8" fontId="8" fillId="0" borderId="0" xfId="0" applyNumberFormat="1" applyFont="1" applyBorder="1" applyAlignment="1">
      <alignment vertical="center"/>
    </xf>
    <xf numFmtId="38" fontId="8" fillId="0" borderId="37" xfId="0" applyNumberFormat="1" applyFont="1" applyBorder="1" applyAlignment="1">
      <alignment vertical="center"/>
    </xf>
    <xf numFmtId="38" fontId="8" fillId="0" borderId="38" xfId="0" applyNumberFormat="1" applyFont="1" applyBorder="1" applyAlignment="1">
      <alignment vertical="center"/>
    </xf>
    <xf numFmtId="38" fontId="8" fillId="0" borderId="39" xfId="0" applyNumberFormat="1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38" fontId="8" fillId="0" borderId="38" xfId="17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3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38" fontId="8" fillId="0" borderId="44" xfId="17" applyFont="1" applyBorder="1" applyAlignment="1">
      <alignment vertical="center"/>
    </xf>
    <xf numFmtId="38" fontId="8" fillId="0" borderId="45" xfId="17" applyFont="1" applyBorder="1" applyAlignment="1">
      <alignment vertical="center"/>
    </xf>
    <xf numFmtId="0" fontId="10" fillId="0" borderId="0" xfId="21" applyFont="1">
      <alignment/>
      <protection/>
    </xf>
    <xf numFmtId="0" fontId="9" fillId="0" borderId="0" xfId="21">
      <alignment/>
      <protection/>
    </xf>
    <xf numFmtId="58" fontId="9" fillId="0" borderId="0" xfId="21" applyNumberFormat="1">
      <alignment/>
      <protection/>
    </xf>
    <xf numFmtId="0" fontId="9" fillId="0" borderId="46" xfId="21" applyBorder="1">
      <alignment/>
      <protection/>
    </xf>
    <xf numFmtId="0" fontId="9" fillId="0" borderId="30" xfId="21" applyBorder="1">
      <alignment/>
      <protection/>
    </xf>
    <xf numFmtId="0" fontId="9" fillId="0" borderId="46" xfId="21" applyBorder="1" applyAlignment="1" quotePrefix="1">
      <alignment horizontal="right"/>
      <protection/>
    </xf>
    <xf numFmtId="38" fontId="9" fillId="0" borderId="47" xfId="17" applyBorder="1" applyAlignment="1">
      <alignment/>
    </xf>
    <xf numFmtId="57" fontId="9" fillId="0" borderId="30" xfId="21" applyNumberFormat="1" applyBorder="1">
      <alignment/>
      <protection/>
    </xf>
    <xf numFmtId="210" fontId="9" fillId="0" borderId="46" xfId="17" applyNumberFormat="1" applyFont="1" applyBorder="1" applyAlignment="1">
      <alignment horizontal="right"/>
    </xf>
    <xf numFmtId="38" fontId="9" fillId="0" borderId="30" xfId="17" applyBorder="1" applyAlignment="1">
      <alignment/>
    </xf>
    <xf numFmtId="0" fontId="11" fillId="0" borderId="30" xfId="21" applyFont="1" applyBorder="1">
      <alignment/>
      <protection/>
    </xf>
    <xf numFmtId="210" fontId="9" fillId="0" borderId="46" xfId="17" applyNumberFormat="1" applyBorder="1" applyAlignment="1">
      <alignment/>
    </xf>
    <xf numFmtId="0" fontId="9" fillId="0" borderId="47" xfId="21" applyBorder="1">
      <alignment/>
      <protection/>
    </xf>
    <xf numFmtId="38" fontId="9" fillId="0" borderId="46" xfId="21" applyNumberFormat="1" applyBorder="1">
      <alignment/>
      <protection/>
    </xf>
    <xf numFmtId="38" fontId="9" fillId="0" borderId="30" xfId="21" applyNumberFormat="1" applyBorder="1">
      <alignment/>
      <protection/>
    </xf>
    <xf numFmtId="0" fontId="9" fillId="0" borderId="0" xfId="21" applyBorder="1">
      <alignment/>
      <protection/>
    </xf>
    <xf numFmtId="0" fontId="9" fillId="0" borderId="0" xfId="21" applyAlignment="1">
      <alignment horizontal="right"/>
      <protection/>
    </xf>
    <xf numFmtId="38" fontId="9" fillId="0" borderId="0" xfId="17" applyAlignment="1">
      <alignment/>
    </xf>
    <xf numFmtId="0" fontId="9" fillId="0" borderId="46" xfId="21" applyBorder="1" applyAlignment="1">
      <alignment horizontal="right"/>
      <protection/>
    </xf>
    <xf numFmtId="212" fontId="9" fillId="0" borderId="30" xfId="21" applyNumberFormat="1" applyBorder="1">
      <alignment/>
      <protection/>
    </xf>
    <xf numFmtId="38" fontId="9" fillId="0" borderId="47" xfId="21" applyNumberFormat="1" applyBorder="1">
      <alignment/>
      <protection/>
    </xf>
    <xf numFmtId="38" fontId="8" fillId="0" borderId="48" xfId="0" applyNumberFormat="1" applyFont="1" applyBorder="1" applyAlignment="1">
      <alignment vertical="center"/>
    </xf>
    <xf numFmtId="0" fontId="3" fillId="0" borderId="46" xfId="22" applyFont="1" applyFill="1" applyBorder="1" applyAlignment="1">
      <alignment horizontal="center" vertical="center" wrapText="1"/>
      <protection/>
    </xf>
    <xf numFmtId="0" fontId="3" fillId="0" borderId="48" xfId="22" applyFont="1" applyFill="1" applyBorder="1" applyAlignment="1">
      <alignment horizontal="center" vertical="center" wrapText="1"/>
      <protection/>
    </xf>
    <xf numFmtId="0" fontId="3" fillId="0" borderId="47" xfId="22" applyFont="1" applyFill="1" applyBorder="1" applyAlignment="1">
      <alignment horizontal="center" vertical="center" wrapText="1"/>
      <protection/>
    </xf>
    <xf numFmtId="181" fontId="3" fillId="2" borderId="49" xfId="17" applyNumberFormat="1" applyFont="1" applyFill="1" applyBorder="1" applyAlignment="1">
      <alignment vertical="center"/>
    </xf>
    <xf numFmtId="181" fontId="3" fillId="2" borderId="50" xfId="17" applyNumberFormat="1" applyFont="1" applyFill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4" xfId="0" applyFont="1" applyBorder="1" applyAlignment="1">
      <alignment vertical="center" wrapText="1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46" xfId="21" applyBorder="1" applyAlignment="1">
      <alignment horizontal="center"/>
      <protection/>
    </xf>
    <xf numFmtId="0" fontId="9" fillId="0" borderId="47" xfId="21" applyBorder="1" applyAlignment="1">
      <alignment horizontal="center"/>
      <protection/>
    </xf>
    <xf numFmtId="0" fontId="9" fillId="0" borderId="30" xfId="21" applyBorder="1" applyAlignment="1">
      <alignment horizontal="center"/>
      <protection/>
    </xf>
    <xf numFmtId="0" fontId="9" fillId="0" borderId="0" xfId="21" applyAlignment="1">
      <alignment horizontal="left" shrinkToFit="1"/>
      <protection/>
    </xf>
    <xf numFmtId="0" fontId="8" fillId="0" borderId="0" xfId="0" applyFont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38" fontId="13" fillId="0" borderId="38" xfId="17" applyFont="1" applyBorder="1" applyAlignment="1">
      <alignment vertical="center"/>
    </xf>
    <xf numFmtId="38" fontId="14" fillId="0" borderId="38" xfId="17" applyFont="1" applyBorder="1" applyAlignment="1">
      <alignment vertical="center"/>
    </xf>
    <xf numFmtId="38" fontId="15" fillId="0" borderId="38" xfId="17" applyFont="1" applyBorder="1" applyAlignment="1">
      <alignment vertical="center"/>
    </xf>
    <xf numFmtId="38" fontId="12" fillId="0" borderId="38" xfId="17" applyFont="1" applyBorder="1" applyAlignment="1">
      <alignment vertical="center"/>
    </xf>
    <xf numFmtId="38" fontId="16" fillId="0" borderId="4" xfId="0" applyNumberFormat="1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読み込み専用) 基金運用益積算根拠 の ワークシート" xfId="21"/>
    <cellStyle name="標準_表-3" xfId="22"/>
    <cellStyle name="Followed Hyperlink" xfId="23"/>
  </cellStyles>
  <dxfs count="1">
    <dxf>
      <font>
        <color auto="1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13</xdr:row>
      <xdr:rowOff>76200</xdr:rowOff>
    </xdr:from>
    <xdr:to>
      <xdr:col>10</xdr:col>
      <xdr:colOff>581025</xdr:colOff>
      <xdr:row>15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39050" y="2809875"/>
          <a:ext cx="295275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285750</xdr:colOff>
      <xdr:row>9</xdr:row>
      <xdr:rowOff>76200</xdr:rowOff>
    </xdr:from>
    <xdr:to>
      <xdr:col>10</xdr:col>
      <xdr:colOff>581025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39050" y="2009775"/>
          <a:ext cx="295275" cy="466725"/>
        </a:xfrm>
        <a:prstGeom prst="down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285750</xdr:colOff>
      <xdr:row>5</xdr:row>
      <xdr:rowOff>76200</xdr:rowOff>
    </xdr:from>
    <xdr:to>
      <xdr:col>10</xdr:col>
      <xdr:colOff>581025</xdr:colOff>
      <xdr:row>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7639050" y="1209675"/>
          <a:ext cx="295275" cy="466725"/>
        </a:xfrm>
        <a:prstGeom prst="down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133350</xdr:colOff>
      <xdr:row>8</xdr:row>
      <xdr:rowOff>85725</xdr:rowOff>
    </xdr:from>
    <xdr:to>
      <xdr:col>11</xdr:col>
      <xdr:colOff>714375</xdr:colOff>
      <xdr:row>9</xdr:row>
      <xdr:rowOff>123825</xdr:rowOff>
    </xdr:to>
    <xdr:sp>
      <xdr:nvSpPr>
        <xdr:cNvPr id="4" name="AutoShape 4"/>
        <xdr:cNvSpPr>
          <a:spLocks/>
        </xdr:cNvSpPr>
      </xdr:nvSpPr>
      <xdr:spPr>
        <a:xfrm rot="5400000">
          <a:off x="8343900" y="1819275"/>
          <a:ext cx="581025" cy="238125"/>
        </a:xfrm>
        <a:prstGeom prst="downArrow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133350</xdr:colOff>
      <xdr:row>7</xdr:row>
      <xdr:rowOff>76200</xdr:rowOff>
    </xdr:from>
    <xdr:to>
      <xdr:col>11</xdr:col>
      <xdr:colOff>714375</xdr:colOff>
      <xdr:row>8</xdr:row>
      <xdr:rowOff>114300</xdr:rowOff>
    </xdr:to>
    <xdr:sp>
      <xdr:nvSpPr>
        <xdr:cNvPr id="5" name="AutoShape 5"/>
        <xdr:cNvSpPr>
          <a:spLocks/>
        </xdr:cNvSpPr>
      </xdr:nvSpPr>
      <xdr:spPr>
        <a:xfrm rot="16200000" flipH="1">
          <a:off x="8343900" y="1609725"/>
          <a:ext cx="581025" cy="238125"/>
        </a:xfrm>
        <a:prstGeom prst="downArrow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G32"/>
  <sheetViews>
    <sheetView zoomScaleSheetLayoutView="100" workbookViewId="0" topLeftCell="A1">
      <selection activeCell="G7" sqref="G7"/>
    </sheetView>
  </sheetViews>
  <sheetFormatPr defaultColWidth="8.796875" defaultRowHeight="14.25"/>
  <cols>
    <col min="1" max="1" width="14.59765625" style="2" customWidth="1"/>
    <col min="2" max="3" width="16.19921875" style="3" customWidth="1"/>
    <col min="4" max="6" width="15.59765625" style="3" customWidth="1"/>
    <col min="7" max="7" width="22.09765625" style="2" customWidth="1"/>
    <col min="8" max="16384" width="9" style="2" customWidth="1"/>
  </cols>
  <sheetData>
    <row r="1" spans="1:7" ht="13.5">
      <c r="A1" s="1" t="s">
        <v>60</v>
      </c>
      <c r="E1" s="2"/>
      <c r="F1" s="43"/>
      <c r="G1" s="44"/>
    </row>
    <row r="2" ht="14.25" thickBot="1"/>
    <row r="3" spans="1:7" ht="13.5">
      <c r="A3" s="4"/>
      <c r="B3" s="30"/>
      <c r="C3" s="31"/>
      <c r="D3" s="29"/>
      <c r="E3" s="29"/>
      <c r="F3" s="29"/>
      <c r="G3" s="32"/>
    </row>
    <row r="4" spans="1:7" ht="13.5">
      <c r="A4" s="34" t="s">
        <v>48</v>
      </c>
      <c r="B4" s="6" t="s">
        <v>44</v>
      </c>
      <c r="C4" s="6" t="s">
        <v>45</v>
      </c>
      <c r="D4" s="104" t="s">
        <v>46</v>
      </c>
      <c r="E4" s="105"/>
      <c r="F4" s="106"/>
      <c r="G4" s="7" t="s">
        <v>47</v>
      </c>
    </row>
    <row r="5" spans="1:7" ht="13.5">
      <c r="A5" s="8"/>
      <c r="B5" s="9" t="s">
        <v>49</v>
      </c>
      <c r="C5" s="9" t="s">
        <v>50</v>
      </c>
      <c r="D5" s="45" t="s">
        <v>55</v>
      </c>
      <c r="E5" s="45" t="s">
        <v>54</v>
      </c>
      <c r="F5" s="10" t="s">
        <v>53</v>
      </c>
      <c r="G5" s="11"/>
    </row>
    <row r="6" spans="1:7" ht="13.5">
      <c r="A6" s="33" t="s">
        <v>61</v>
      </c>
      <c r="B6" s="14">
        <f>B32/10000</f>
        <v>7169.5601</v>
      </c>
      <c r="C6" s="14">
        <f>SUM(D6:F6)</f>
        <v>1008419</v>
      </c>
      <c r="D6" s="46">
        <f>ROUND(D32/1000,0)</f>
        <v>482018</v>
      </c>
      <c r="E6" s="46">
        <f>ROUND(E32/1000,0)</f>
        <v>263200</v>
      </c>
      <c r="F6" s="14">
        <f>ROUND(F32/1000,0)</f>
        <v>263201</v>
      </c>
      <c r="G6" s="41" t="s">
        <v>56</v>
      </c>
    </row>
    <row r="7" spans="1:7" ht="14.25" thickBot="1">
      <c r="A7" s="28" t="s">
        <v>62</v>
      </c>
      <c r="B7" s="20">
        <v>150</v>
      </c>
      <c r="C7" s="20">
        <f>21000*B7/100</f>
        <v>31500</v>
      </c>
      <c r="D7" s="47">
        <f>C7/2</f>
        <v>15750</v>
      </c>
      <c r="E7" s="47">
        <f>C7/4</f>
        <v>7875</v>
      </c>
      <c r="F7" s="20">
        <f>C7-D7-E7</f>
        <v>7875</v>
      </c>
      <c r="G7" s="42" t="s">
        <v>57</v>
      </c>
    </row>
    <row r="8" spans="1:7" ht="15" thickBot="1" thickTop="1">
      <c r="A8" s="21" t="s">
        <v>46</v>
      </c>
      <c r="B8" s="22">
        <f>SUM(B6:B7)</f>
        <v>7319.5601</v>
      </c>
      <c r="C8" s="22">
        <f>SUM(C6:C7)</f>
        <v>1039919</v>
      </c>
      <c r="D8" s="48">
        <f>SUM(D6:D7)</f>
        <v>497768</v>
      </c>
      <c r="E8" s="48">
        <f>SUM(E6:E7)</f>
        <v>271075</v>
      </c>
      <c r="F8" s="22">
        <f>SUM(F6:F7)</f>
        <v>271076</v>
      </c>
      <c r="G8" s="23"/>
    </row>
    <row r="9" spans="1:7" ht="15" customHeight="1" thickBot="1">
      <c r="A9" s="38"/>
      <c r="B9" s="39"/>
      <c r="C9" s="39"/>
      <c r="D9" s="107">
        <f>D8+E8</f>
        <v>768843</v>
      </c>
      <c r="E9" s="108"/>
      <c r="F9" s="39"/>
      <c r="G9" s="40"/>
    </row>
    <row r="10" spans="1:7" ht="13.5">
      <c r="A10" s="38"/>
      <c r="B10" s="39"/>
      <c r="C10" s="39"/>
      <c r="D10" s="39"/>
      <c r="E10" s="39"/>
      <c r="F10" s="39"/>
      <c r="G10" s="40"/>
    </row>
    <row r="11" ht="14.25" thickBot="1">
      <c r="A11" s="1" t="s">
        <v>59</v>
      </c>
    </row>
    <row r="12" spans="1:7" ht="13.5">
      <c r="A12" s="4"/>
      <c r="B12" s="30"/>
      <c r="C12" s="31"/>
      <c r="D12" s="29"/>
      <c r="E12" s="29"/>
      <c r="F12" s="29"/>
      <c r="G12" s="32"/>
    </row>
    <row r="13" spans="1:7" ht="13.5">
      <c r="A13" s="5" t="s">
        <v>43</v>
      </c>
      <c r="B13" s="6" t="s">
        <v>44</v>
      </c>
      <c r="C13" s="6" t="s">
        <v>45</v>
      </c>
      <c r="D13" s="104" t="s">
        <v>46</v>
      </c>
      <c r="E13" s="105"/>
      <c r="F13" s="106"/>
      <c r="G13" s="7" t="s">
        <v>47</v>
      </c>
    </row>
    <row r="14" spans="1:7" s="12" customFormat="1" ht="13.5">
      <c r="A14" s="8"/>
      <c r="B14" s="9" t="s">
        <v>23</v>
      </c>
      <c r="C14" s="9" t="s">
        <v>24</v>
      </c>
      <c r="D14" s="9" t="s">
        <v>25</v>
      </c>
      <c r="E14" s="9" t="s">
        <v>51</v>
      </c>
      <c r="F14" s="10" t="s">
        <v>52</v>
      </c>
      <c r="G14" s="11"/>
    </row>
    <row r="15" spans="1:7" s="16" customFormat="1" ht="13.5">
      <c r="A15" s="13" t="s">
        <v>26</v>
      </c>
      <c r="B15" s="14">
        <v>8874535</v>
      </c>
      <c r="C15" s="14">
        <v>120361188</v>
      </c>
      <c r="D15" s="14">
        <v>57259513</v>
      </c>
      <c r="E15" s="24">
        <v>31550733</v>
      </c>
      <c r="F15" s="24">
        <v>31550942</v>
      </c>
      <c r="G15" s="15"/>
    </row>
    <row r="16" spans="1:7" s="16" customFormat="1" ht="13.5">
      <c r="A16" s="17" t="s">
        <v>27</v>
      </c>
      <c r="B16" s="18">
        <v>111287</v>
      </c>
      <c r="C16" s="18">
        <v>1349118</v>
      </c>
      <c r="D16" s="18">
        <v>449706</v>
      </c>
      <c r="E16" s="18">
        <v>449706</v>
      </c>
      <c r="F16" s="18">
        <v>449706</v>
      </c>
      <c r="G16" s="19"/>
    </row>
    <row r="17" spans="1:7" s="16" customFormat="1" ht="13.5">
      <c r="A17" s="17" t="s">
        <v>28</v>
      </c>
      <c r="B17" s="18">
        <v>6063964</v>
      </c>
      <c r="C17" s="18">
        <v>100179789</v>
      </c>
      <c r="D17" s="18">
        <v>42155368</v>
      </c>
      <c r="E17" s="18">
        <v>29012173</v>
      </c>
      <c r="F17" s="18">
        <v>29012248</v>
      </c>
      <c r="G17" s="19"/>
    </row>
    <row r="18" spans="1:7" s="16" customFormat="1" ht="13.5">
      <c r="A18" s="17" t="s">
        <v>29</v>
      </c>
      <c r="B18" s="18">
        <v>2877349</v>
      </c>
      <c r="C18" s="18">
        <v>44181731</v>
      </c>
      <c r="D18" s="18">
        <v>22090862</v>
      </c>
      <c r="E18" s="18">
        <v>11045427</v>
      </c>
      <c r="F18" s="18">
        <v>11045442</v>
      </c>
      <c r="G18" s="19"/>
    </row>
    <row r="19" spans="1:7" s="16" customFormat="1" ht="13.5">
      <c r="A19" s="17" t="s">
        <v>30</v>
      </c>
      <c r="B19" s="18">
        <v>1187855</v>
      </c>
      <c r="C19" s="18">
        <v>12475194</v>
      </c>
      <c r="D19" s="18">
        <v>6237587</v>
      </c>
      <c r="E19" s="18">
        <v>3118789</v>
      </c>
      <c r="F19" s="18">
        <v>3118818</v>
      </c>
      <c r="G19" s="19"/>
    </row>
    <row r="20" spans="1:7" s="16" customFormat="1" ht="13.5">
      <c r="A20" s="17" t="s">
        <v>31</v>
      </c>
      <c r="B20" s="18">
        <v>3244662</v>
      </c>
      <c r="C20" s="18">
        <v>51950661</v>
      </c>
      <c r="D20" s="18">
        <v>25975314</v>
      </c>
      <c r="E20" s="18">
        <v>12987638</v>
      </c>
      <c r="F20" s="18">
        <v>12987709</v>
      </c>
      <c r="G20" s="19"/>
    </row>
    <row r="21" spans="1:7" s="16" customFormat="1" ht="13.5">
      <c r="A21" s="17" t="s">
        <v>32</v>
      </c>
      <c r="B21" s="18">
        <v>2548038</v>
      </c>
      <c r="C21" s="18">
        <v>28536634</v>
      </c>
      <c r="D21" s="18">
        <v>14268305</v>
      </c>
      <c r="E21" s="18">
        <v>7134141</v>
      </c>
      <c r="F21" s="18">
        <v>7134188</v>
      </c>
      <c r="G21" s="19"/>
    </row>
    <row r="22" spans="1:7" s="16" customFormat="1" ht="13.5">
      <c r="A22" s="17" t="s">
        <v>33</v>
      </c>
      <c r="B22" s="18">
        <v>4463769</v>
      </c>
      <c r="C22" s="18">
        <v>58115997</v>
      </c>
      <c r="D22" s="18">
        <v>29057988</v>
      </c>
      <c r="E22" s="18">
        <v>14528984</v>
      </c>
      <c r="F22" s="18">
        <v>14529025</v>
      </c>
      <c r="G22" s="19"/>
    </row>
    <row r="23" spans="1:7" s="16" customFormat="1" ht="13.5">
      <c r="A23" s="17" t="s">
        <v>34</v>
      </c>
      <c r="B23" s="18">
        <v>1266383</v>
      </c>
      <c r="C23" s="18">
        <v>13118849</v>
      </c>
      <c r="D23" s="18">
        <v>6559418</v>
      </c>
      <c r="E23" s="18">
        <v>3279701</v>
      </c>
      <c r="F23" s="18">
        <v>3279730</v>
      </c>
      <c r="G23" s="19"/>
    </row>
    <row r="24" spans="1:7" s="16" customFormat="1" ht="13.5">
      <c r="A24" s="17" t="s">
        <v>35</v>
      </c>
      <c r="B24" s="18">
        <v>4758931</v>
      </c>
      <c r="C24" s="18">
        <v>48050262</v>
      </c>
      <c r="D24" s="18">
        <v>23967845</v>
      </c>
      <c r="E24" s="18">
        <v>12041195</v>
      </c>
      <c r="F24" s="18">
        <v>12041222</v>
      </c>
      <c r="G24" s="19"/>
    </row>
    <row r="25" spans="1:7" s="16" customFormat="1" ht="13.5">
      <c r="A25" s="17" t="s">
        <v>36</v>
      </c>
      <c r="B25" s="18">
        <v>69732</v>
      </c>
      <c r="C25" s="18">
        <v>1066702</v>
      </c>
      <c r="D25" s="18">
        <v>355567</v>
      </c>
      <c r="E25" s="18">
        <v>355567</v>
      </c>
      <c r="F25" s="18">
        <v>355568</v>
      </c>
      <c r="G25" s="19"/>
    </row>
    <row r="26" spans="1:7" s="16" customFormat="1" ht="13.5">
      <c r="A26" s="17" t="s">
        <v>37</v>
      </c>
      <c r="B26" s="18">
        <v>7789473</v>
      </c>
      <c r="C26" s="18">
        <v>94165923</v>
      </c>
      <c r="D26" s="18">
        <v>40593515</v>
      </c>
      <c r="E26" s="18">
        <v>26786186</v>
      </c>
      <c r="F26" s="18">
        <v>26786222</v>
      </c>
      <c r="G26" s="19"/>
    </row>
    <row r="27" spans="1:7" s="16" customFormat="1" ht="13.5">
      <c r="A27" s="17" t="s">
        <v>38</v>
      </c>
      <c r="B27" s="18">
        <v>3423818</v>
      </c>
      <c r="C27" s="18">
        <v>39832855</v>
      </c>
      <c r="D27" s="18">
        <v>19667890</v>
      </c>
      <c r="E27" s="18">
        <v>10082453</v>
      </c>
      <c r="F27" s="18">
        <v>10082512</v>
      </c>
      <c r="G27" s="19"/>
    </row>
    <row r="28" spans="1:7" s="16" customFormat="1" ht="13.5">
      <c r="A28" s="17" t="s">
        <v>42</v>
      </c>
      <c r="B28" s="18">
        <v>7082978</v>
      </c>
      <c r="C28" s="18">
        <v>99990967</v>
      </c>
      <c r="D28" s="18">
        <v>45857528</v>
      </c>
      <c r="E28" s="18">
        <v>27066686</v>
      </c>
      <c r="F28" s="18">
        <v>27066753</v>
      </c>
      <c r="G28" s="19"/>
    </row>
    <row r="29" spans="1:7" s="16" customFormat="1" ht="13.5">
      <c r="A29" s="17" t="s">
        <v>39</v>
      </c>
      <c r="B29" s="18">
        <v>10254569</v>
      </c>
      <c r="C29" s="18">
        <v>163631641</v>
      </c>
      <c r="D29" s="18">
        <v>81815804</v>
      </c>
      <c r="E29" s="18">
        <v>40907881</v>
      </c>
      <c r="F29" s="18">
        <v>40907956</v>
      </c>
      <c r="G29" s="19"/>
    </row>
    <row r="30" spans="1:7" s="16" customFormat="1" ht="13.5">
      <c r="A30" s="17" t="s">
        <v>40</v>
      </c>
      <c r="B30" s="18">
        <v>2957235</v>
      </c>
      <c r="C30" s="18">
        <v>43758657</v>
      </c>
      <c r="D30" s="18">
        <v>21879320</v>
      </c>
      <c r="E30" s="18">
        <v>10939655</v>
      </c>
      <c r="F30" s="18">
        <v>10939682</v>
      </c>
      <c r="G30" s="19"/>
    </row>
    <row r="31" spans="1:7" s="16" customFormat="1" ht="14.25" thickBot="1">
      <c r="A31" s="25" t="s">
        <v>41</v>
      </c>
      <c r="B31" s="26">
        <v>4721023</v>
      </c>
      <c r="C31" s="26">
        <v>87653128</v>
      </c>
      <c r="D31" s="26">
        <v>43826557</v>
      </c>
      <c r="E31" s="26">
        <v>21913271</v>
      </c>
      <c r="F31" s="26">
        <v>21913300</v>
      </c>
      <c r="G31" s="27"/>
    </row>
    <row r="32" spans="1:7" s="16" customFormat="1" ht="15" thickBot="1" thickTop="1">
      <c r="A32" s="35" t="s">
        <v>46</v>
      </c>
      <c r="B32" s="36">
        <f>SUM(B15:B31)</f>
        <v>71695601</v>
      </c>
      <c r="C32" s="36">
        <f>SUM(C15:C31)</f>
        <v>1008419296</v>
      </c>
      <c r="D32" s="36">
        <f>SUM(D15:D31)</f>
        <v>482018087</v>
      </c>
      <c r="E32" s="36">
        <f>SUM(E15:E31)</f>
        <v>263200186</v>
      </c>
      <c r="F32" s="36">
        <f>SUM(F15:F31)</f>
        <v>263201023</v>
      </c>
      <c r="G32" s="37"/>
    </row>
  </sheetData>
  <mergeCells count="3">
    <mergeCell ref="D4:F4"/>
    <mergeCell ref="D13:F13"/>
    <mergeCell ref="D9:E9"/>
  </mergeCells>
  <conditionalFormatting sqref="C15:F31 C7:F7">
    <cfRule type="cellIs" priority="1" dxfId="0" operator="lessThan" stopIfTrue="1">
      <formula>#REF!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M41"/>
  <sheetViews>
    <sheetView tabSelected="1" workbookViewId="0" topLeftCell="A1">
      <selection activeCell="K21" sqref="K21"/>
    </sheetView>
  </sheetViews>
  <sheetFormatPr defaultColWidth="8.796875" defaultRowHeight="14.25"/>
  <cols>
    <col min="1" max="2" width="2.59765625" style="49" customWidth="1"/>
    <col min="3" max="4" width="12.59765625" style="49" customWidth="1"/>
    <col min="5" max="6" width="12.59765625" style="49" hidden="1" customWidth="1"/>
    <col min="7" max="9" width="12.59765625" style="49" customWidth="1"/>
    <col min="10" max="10" width="9" style="49" customWidth="1"/>
    <col min="11" max="11" width="9" style="143" customWidth="1"/>
    <col min="12" max="16384" width="9" style="49" customWidth="1"/>
  </cols>
  <sheetData>
    <row r="1" ht="21" customHeight="1" thickBot="1">
      <c r="B1" s="49" t="s">
        <v>21</v>
      </c>
    </row>
    <row r="2" spans="2:9" ht="21" customHeight="1">
      <c r="B2" s="113" t="s">
        <v>11</v>
      </c>
      <c r="C2" s="114"/>
      <c r="D2" s="115"/>
      <c r="E2" s="70" t="s">
        <v>63</v>
      </c>
      <c r="F2" s="70" t="s">
        <v>5</v>
      </c>
      <c r="G2" s="70" t="s">
        <v>6</v>
      </c>
      <c r="H2" s="70" t="s">
        <v>12</v>
      </c>
      <c r="I2" s="71" t="s">
        <v>58</v>
      </c>
    </row>
    <row r="3" spans="2:9" ht="15.75" customHeight="1">
      <c r="B3" s="133" t="s">
        <v>64</v>
      </c>
      <c r="C3" s="120"/>
      <c r="D3" s="51" t="s">
        <v>132</v>
      </c>
      <c r="E3" s="52">
        <v>553615</v>
      </c>
      <c r="F3" s="52">
        <v>489531</v>
      </c>
      <c r="G3" s="52">
        <v>500501</v>
      </c>
      <c r="H3" s="52">
        <v>497098</v>
      </c>
      <c r="I3" s="145">
        <v>497768</v>
      </c>
    </row>
    <row r="4" spans="2:9" ht="15.75" customHeight="1" thickBot="1">
      <c r="B4" s="134"/>
      <c r="C4" s="122"/>
      <c r="D4" s="51" t="s">
        <v>20</v>
      </c>
      <c r="E4" s="52">
        <v>300839</v>
      </c>
      <c r="F4" s="52">
        <v>262210</v>
      </c>
      <c r="G4" s="52">
        <v>273357</v>
      </c>
      <c r="H4" s="52">
        <v>270777</v>
      </c>
      <c r="I4" s="72">
        <v>271075</v>
      </c>
    </row>
    <row r="5" spans="2:11" ht="15.75" customHeight="1" thickBot="1">
      <c r="B5" s="135"/>
      <c r="C5" s="124"/>
      <c r="D5" s="50" t="s">
        <v>10</v>
      </c>
      <c r="E5" s="52">
        <f>SUM(E3:E4)</f>
        <v>854454</v>
      </c>
      <c r="F5" s="52">
        <f>SUM(F3:F4)</f>
        <v>751741</v>
      </c>
      <c r="G5" s="52">
        <f>SUM(G3:G4)</f>
        <v>773858</v>
      </c>
      <c r="H5" s="52">
        <f>SUM(H3:H4)</f>
        <v>767875</v>
      </c>
      <c r="I5" s="148">
        <f>SUM(I3:I4)</f>
        <v>768843</v>
      </c>
      <c r="K5" s="144" t="s">
        <v>134</v>
      </c>
    </row>
    <row r="6" spans="2:9" ht="15.75" customHeight="1">
      <c r="B6" s="136" t="s">
        <v>65</v>
      </c>
      <c r="C6" s="137"/>
      <c r="D6" s="120"/>
      <c r="E6" s="52">
        <f>SUM(E9:E10)</f>
        <v>16539</v>
      </c>
      <c r="F6" s="52">
        <f>SUM(F9:F10)</f>
        <v>15347</v>
      </c>
      <c r="G6" s="52">
        <f>SUM(G9:G10)</f>
        <v>12760</v>
      </c>
      <c r="H6" s="52">
        <f>SUM(H9:H10)</f>
        <v>12584</v>
      </c>
      <c r="I6" s="72">
        <f>SUM(I9:I10)</f>
        <v>12932</v>
      </c>
    </row>
    <row r="7" spans="2:9" ht="15.75" customHeight="1">
      <c r="B7" s="73"/>
      <c r="C7" s="130" t="s">
        <v>4</v>
      </c>
      <c r="D7" s="51" t="s">
        <v>19</v>
      </c>
      <c r="E7" s="52">
        <v>673</v>
      </c>
      <c r="F7" s="52">
        <v>673</v>
      </c>
      <c r="G7" s="52">
        <v>673</v>
      </c>
      <c r="H7" s="52">
        <v>673</v>
      </c>
      <c r="I7" s="72">
        <v>537</v>
      </c>
    </row>
    <row r="8" spans="2:9" ht="15.75" customHeight="1" thickBot="1">
      <c r="B8" s="73"/>
      <c r="C8" s="131"/>
      <c r="D8" s="51" t="s">
        <v>20</v>
      </c>
      <c r="E8" s="52">
        <v>674</v>
      </c>
      <c r="F8" s="52">
        <v>674</v>
      </c>
      <c r="G8" s="52">
        <v>674</v>
      </c>
      <c r="H8" s="52">
        <v>674</v>
      </c>
      <c r="I8" s="72">
        <v>538</v>
      </c>
    </row>
    <row r="9" spans="2:13" ht="15.75" customHeight="1" thickBot="1">
      <c r="B9" s="73"/>
      <c r="C9" s="132"/>
      <c r="D9" s="50" t="s">
        <v>10</v>
      </c>
      <c r="E9" s="52">
        <f>SUM(E7:E8)</f>
        <v>1347</v>
      </c>
      <c r="F9" s="52">
        <f>SUM(F7:F8)</f>
        <v>1347</v>
      </c>
      <c r="G9" s="52">
        <f>SUM(G7:G8)</f>
        <v>1347</v>
      </c>
      <c r="H9" s="52">
        <f>SUM(H7:H8)</f>
        <v>1347</v>
      </c>
      <c r="I9" s="72">
        <f>SUM(I7:I8)</f>
        <v>1075</v>
      </c>
      <c r="K9" s="144" t="s">
        <v>135</v>
      </c>
      <c r="M9" s="144" t="s">
        <v>138</v>
      </c>
    </row>
    <row r="10" spans="2:9" ht="15.75" customHeight="1">
      <c r="B10" s="74"/>
      <c r="C10" s="51" t="s">
        <v>3</v>
      </c>
      <c r="D10" s="51" t="s">
        <v>19</v>
      </c>
      <c r="E10" s="52">
        <v>15192</v>
      </c>
      <c r="F10" s="52">
        <v>14000</v>
      </c>
      <c r="G10" s="52">
        <v>11413</v>
      </c>
      <c r="H10" s="52">
        <v>11237</v>
      </c>
      <c r="I10" s="72">
        <v>11857</v>
      </c>
    </row>
    <row r="11" spans="2:9" ht="15.75" customHeight="1">
      <c r="B11" s="136" t="s">
        <v>66</v>
      </c>
      <c r="C11" s="137"/>
      <c r="D11" s="120"/>
      <c r="E11" s="52">
        <f>SUM(E12:E14)</f>
        <v>556015</v>
      </c>
      <c r="F11" s="52">
        <f>SUM(F12:F14)</f>
        <v>491931</v>
      </c>
      <c r="G11" s="52">
        <f>SUM(G12:G14)</f>
        <v>507751</v>
      </c>
      <c r="H11" s="52">
        <f>SUM(H12:H14)</f>
        <v>501978</v>
      </c>
      <c r="I11" s="147">
        <f>SUM(I12:I14)</f>
        <v>503538</v>
      </c>
    </row>
    <row r="12" spans="2:9" ht="15.75" customHeight="1" thickBot="1">
      <c r="B12" s="73"/>
      <c r="C12" s="75"/>
      <c r="D12" s="51" t="s">
        <v>19</v>
      </c>
      <c r="E12" s="52">
        <v>553615</v>
      </c>
      <c r="F12" s="52">
        <v>489531</v>
      </c>
      <c r="G12" s="52">
        <v>500501</v>
      </c>
      <c r="H12" s="52">
        <f>H3</f>
        <v>497098</v>
      </c>
      <c r="I12" s="146">
        <f>I3</f>
        <v>497768</v>
      </c>
    </row>
    <row r="13" spans="2:11" ht="15.75" customHeight="1" thickBot="1">
      <c r="B13" s="73"/>
      <c r="C13" s="75"/>
      <c r="D13" s="51" t="s">
        <v>0</v>
      </c>
      <c r="E13" s="52">
        <v>2000</v>
      </c>
      <c r="F13" s="52">
        <v>2000</v>
      </c>
      <c r="G13" s="52">
        <v>7000</v>
      </c>
      <c r="H13" s="52">
        <v>4000</v>
      </c>
      <c r="I13" s="72">
        <v>5000</v>
      </c>
      <c r="K13" s="144" t="s">
        <v>136</v>
      </c>
    </row>
    <row r="14" spans="2:9" ht="15.75" customHeight="1" thickBot="1">
      <c r="B14" s="77"/>
      <c r="C14" s="78"/>
      <c r="D14" s="79" t="s">
        <v>2</v>
      </c>
      <c r="E14" s="80">
        <v>400</v>
      </c>
      <c r="F14" s="80">
        <v>400</v>
      </c>
      <c r="G14" s="80">
        <v>250</v>
      </c>
      <c r="H14" s="80">
        <v>880</v>
      </c>
      <c r="I14" s="81">
        <v>770</v>
      </c>
    </row>
    <row r="15" spans="2:9" ht="15.75" customHeight="1" thickTop="1">
      <c r="B15" s="109" t="s">
        <v>133</v>
      </c>
      <c r="C15" s="138"/>
      <c r="D15" s="110"/>
      <c r="E15" s="76">
        <f>SUM(E5,E6,E11)</f>
        <v>1427008</v>
      </c>
      <c r="F15" s="76">
        <f>SUM(F5,F6,F11)</f>
        <v>1259019</v>
      </c>
      <c r="G15" s="76">
        <f>SUM(G5,G6,G11)</f>
        <v>1294369</v>
      </c>
      <c r="H15" s="76">
        <f>SUM(H5,H6,H11)</f>
        <v>1282437</v>
      </c>
      <c r="I15" s="149">
        <f>SUM(I5,I6,I11)</f>
        <v>1285313</v>
      </c>
    </row>
    <row r="16" spans="2:9" ht="15.75" customHeight="1" thickBot="1">
      <c r="B16" s="109"/>
      <c r="C16" s="110"/>
      <c r="D16" s="58" t="s">
        <v>15</v>
      </c>
      <c r="E16" s="59">
        <f>SUM(E3,E7,E10)</f>
        <v>569480</v>
      </c>
      <c r="F16" s="59">
        <f>SUM(F3,F7,F10)</f>
        <v>504204</v>
      </c>
      <c r="G16" s="59">
        <f>SUM(G3,G7,G10)</f>
        <v>512587</v>
      </c>
      <c r="H16" s="59">
        <f>SUM(H3,H7,H10)</f>
        <v>509008</v>
      </c>
      <c r="I16" s="60">
        <f>SUM(I3,I7,I10)</f>
        <v>510162</v>
      </c>
    </row>
    <row r="17" spans="2:11" ht="15.75" customHeight="1" thickBot="1">
      <c r="B17" s="109"/>
      <c r="C17" s="110"/>
      <c r="D17" s="58" t="s">
        <v>16</v>
      </c>
      <c r="E17" s="59">
        <f>SUM(E14)</f>
        <v>400</v>
      </c>
      <c r="F17" s="59">
        <f>SUM(F14)</f>
        <v>400</v>
      </c>
      <c r="G17" s="59">
        <f>SUM(G14)</f>
        <v>250</v>
      </c>
      <c r="H17" s="59">
        <f>SUM(H14)</f>
        <v>880</v>
      </c>
      <c r="I17" s="60">
        <f>SUM(I14)</f>
        <v>770</v>
      </c>
      <c r="K17" s="144" t="s">
        <v>137</v>
      </c>
    </row>
    <row r="18" spans="2:9" ht="15.75" customHeight="1">
      <c r="B18" s="109"/>
      <c r="C18" s="110"/>
      <c r="D18" s="58" t="s">
        <v>132</v>
      </c>
      <c r="E18" s="103">
        <f aca="true" t="shared" si="0" ref="E18:I19">SUM(E12)</f>
        <v>553615</v>
      </c>
      <c r="F18" s="59">
        <f t="shared" si="0"/>
        <v>489531</v>
      </c>
      <c r="G18" s="59">
        <f t="shared" si="0"/>
        <v>500501</v>
      </c>
      <c r="H18" s="59">
        <f t="shared" si="0"/>
        <v>497098</v>
      </c>
      <c r="I18" s="60">
        <f t="shared" si="0"/>
        <v>497768</v>
      </c>
    </row>
    <row r="19" spans="2:9" ht="15.75" customHeight="1">
      <c r="B19" s="109"/>
      <c r="C19" s="110"/>
      <c r="D19" s="58" t="s">
        <v>0</v>
      </c>
      <c r="E19" s="103">
        <f t="shared" si="0"/>
        <v>2000</v>
      </c>
      <c r="F19" s="59">
        <f t="shared" si="0"/>
        <v>2000</v>
      </c>
      <c r="G19" s="59">
        <f t="shared" si="0"/>
        <v>7000</v>
      </c>
      <c r="H19" s="59">
        <f t="shared" si="0"/>
        <v>4000</v>
      </c>
      <c r="I19" s="60">
        <f t="shared" si="0"/>
        <v>5000</v>
      </c>
    </row>
    <row r="20" spans="2:9" ht="15.75" customHeight="1" thickBot="1">
      <c r="B20" s="111"/>
      <c r="C20" s="112"/>
      <c r="D20" s="61" t="s">
        <v>18</v>
      </c>
      <c r="E20" s="62">
        <f>SUM(E4,E8)</f>
        <v>301513</v>
      </c>
      <c r="F20" s="62">
        <f>SUM(F4,F8)</f>
        <v>262884</v>
      </c>
      <c r="G20" s="62">
        <f>SUM(G4,G8)</f>
        <v>274031</v>
      </c>
      <c r="H20" s="62">
        <f>SUM(H4,H8)</f>
        <v>271451</v>
      </c>
      <c r="I20" s="63">
        <f>SUM(I4,I8)</f>
        <v>271613</v>
      </c>
    </row>
    <row r="21" spans="2:9" ht="21" customHeight="1">
      <c r="B21" s="64"/>
      <c r="C21" s="64"/>
      <c r="D21" s="65"/>
      <c r="E21" s="66"/>
      <c r="F21" s="66"/>
      <c r="G21" s="66"/>
      <c r="H21" s="66"/>
      <c r="I21" s="66"/>
    </row>
    <row r="22" ht="21" customHeight="1">
      <c r="B22" s="49" t="s">
        <v>22</v>
      </c>
    </row>
    <row r="23" spans="2:9" ht="21" customHeight="1">
      <c r="B23" s="116" t="s">
        <v>11</v>
      </c>
      <c r="C23" s="117"/>
      <c r="D23" s="118"/>
      <c r="E23" s="50" t="s">
        <v>63</v>
      </c>
      <c r="F23" s="50" t="s">
        <v>5</v>
      </c>
      <c r="G23" s="50" t="s">
        <v>6</v>
      </c>
      <c r="H23" s="50" t="s">
        <v>12</v>
      </c>
      <c r="I23" s="50" t="s">
        <v>58</v>
      </c>
    </row>
    <row r="24" spans="2:9" ht="12" customHeight="1">
      <c r="B24" s="119" t="s">
        <v>7</v>
      </c>
      <c r="C24" s="120"/>
      <c r="D24" s="51" t="s">
        <v>19</v>
      </c>
      <c r="E24" s="52">
        <v>474188</v>
      </c>
      <c r="F24" s="52">
        <v>480683</v>
      </c>
      <c r="G24" s="52">
        <v>481349</v>
      </c>
      <c r="H24" s="52"/>
      <c r="I24" s="52"/>
    </row>
    <row r="25" spans="2:9" ht="12" customHeight="1">
      <c r="B25" s="121"/>
      <c r="C25" s="122"/>
      <c r="D25" s="51" t="s">
        <v>20</v>
      </c>
      <c r="E25" s="52">
        <v>259471</v>
      </c>
      <c r="F25" s="52">
        <v>262689</v>
      </c>
      <c r="G25" s="52">
        <v>262902</v>
      </c>
      <c r="H25" s="52"/>
      <c r="I25" s="52"/>
    </row>
    <row r="26" spans="2:9" ht="12" customHeight="1">
      <c r="B26" s="123"/>
      <c r="C26" s="124"/>
      <c r="D26" s="51" t="s">
        <v>10</v>
      </c>
      <c r="E26" s="52">
        <f>SUM(E24:E25)</f>
        <v>733659</v>
      </c>
      <c r="F26" s="52">
        <f>SUM(F24:F25)</f>
        <v>743372</v>
      </c>
      <c r="G26" s="52">
        <f>SUM(G24:G25)</f>
        <v>744251</v>
      </c>
      <c r="H26" s="52">
        <f>SUM(H24:H25)</f>
        <v>0</v>
      </c>
      <c r="I26" s="52">
        <f>SUM(I24:I25)</f>
        <v>0</v>
      </c>
    </row>
    <row r="27" spans="2:9" ht="21" customHeight="1">
      <c r="B27" s="119" t="s">
        <v>8</v>
      </c>
      <c r="C27" s="137"/>
      <c r="D27" s="120"/>
      <c r="E27" s="52">
        <f>SUM(E30:E31)</f>
        <v>11148</v>
      </c>
      <c r="F27" s="52">
        <f>SUM(F30:F31)</f>
        <v>11184</v>
      </c>
      <c r="G27" s="52">
        <f>SUM(G30:G31)</f>
        <v>11736</v>
      </c>
      <c r="H27" s="52">
        <f>SUM(H30:H31)</f>
        <v>0</v>
      </c>
      <c r="I27" s="52">
        <f>SUM(I30:I31)</f>
        <v>0</v>
      </c>
    </row>
    <row r="28" spans="2:9" ht="12" customHeight="1">
      <c r="B28" s="53"/>
      <c r="C28" s="130" t="s">
        <v>4</v>
      </c>
      <c r="D28" s="51" t="s">
        <v>19</v>
      </c>
      <c r="E28" s="52">
        <v>454</v>
      </c>
      <c r="F28" s="52">
        <v>490</v>
      </c>
      <c r="G28" s="52">
        <v>514</v>
      </c>
      <c r="H28" s="52"/>
      <c r="I28" s="52"/>
    </row>
    <row r="29" spans="2:9" ht="12" customHeight="1">
      <c r="B29" s="53"/>
      <c r="C29" s="131"/>
      <c r="D29" s="51" t="s">
        <v>20</v>
      </c>
      <c r="E29" s="52">
        <v>454</v>
      </c>
      <c r="F29" s="52">
        <v>490</v>
      </c>
      <c r="G29" s="52">
        <v>514</v>
      </c>
      <c r="H29" s="52"/>
      <c r="I29" s="52"/>
    </row>
    <row r="30" spans="2:9" ht="12" customHeight="1">
      <c r="B30" s="53"/>
      <c r="C30" s="132"/>
      <c r="D30" s="51" t="s">
        <v>10</v>
      </c>
      <c r="E30" s="52">
        <f>SUM(E28:E29)</f>
        <v>908</v>
      </c>
      <c r="F30" s="52">
        <f>SUM(F28:F29)</f>
        <v>980</v>
      </c>
      <c r="G30" s="52">
        <f>SUM(G28:G29)</f>
        <v>1028</v>
      </c>
      <c r="H30" s="52">
        <f>SUM(H28:H29)</f>
        <v>0</v>
      </c>
      <c r="I30" s="52">
        <f>SUM(I28:I29)</f>
        <v>0</v>
      </c>
    </row>
    <row r="31" spans="2:9" ht="21" customHeight="1">
      <c r="B31" s="54"/>
      <c r="C31" s="51" t="s">
        <v>3</v>
      </c>
      <c r="D31" s="51" t="s">
        <v>19</v>
      </c>
      <c r="E31" s="52">
        <v>10240</v>
      </c>
      <c r="F31" s="52">
        <v>10204</v>
      </c>
      <c r="G31" s="52">
        <v>10708</v>
      </c>
      <c r="H31" s="52"/>
      <c r="I31" s="52"/>
    </row>
    <row r="32" spans="2:9" ht="21" customHeight="1">
      <c r="B32" s="119" t="s">
        <v>9</v>
      </c>
      <c r="C32" s="137"/>
      <c r="D32" s="120"/>
      <c r="E32" s="52">
        <f>SUM(E33:E35)</f>
        <v>447084</v>
      </c>
      <c r="F32" s="52">
        <f>SUM(F33:F35)</f>
        <v>352253</v>
      </c>
      <c r="G32" s="52">
        <f>SUM(G33:G35)</f>
        <v>394711</v>
      </c>
      <c r="H32" s="52">
        <f>SUM(H33:H35)</f>
        <v>0</v>
      </c>
      <c r="I32" s="52">
        <f>SUM(I33:I35)</f>
        <v>0</v>
      </c>
    </row>
    <row r="33" spans="2:9" ht="21" customHeight="1">
      <c r="B33" s="53"/>
      <c r="D33" s="51" t="s">
        <v>1</v>
      </c>
      <c r="E33" s="52">
        <v>446892</v>
      </c>
      <c r="F33" s="52">
        <f>318915</f>
        <v>318915</v>
      </c>
      <c r="G33" s="52">
        <v>389039</v>
      </c>
      <c r="H33" s="52"/>
      <c r="I33" s="52"/>
    </row>
    <row r="34" spans="2:9" ht="21" customHeight="1">
      <c r="B34" s="53"/>
      <c r="D34" s="51" t="s">
        <v>0</v>
      </c>
      <c r="E34" s="52">
        <v>15</v>
      </c>
      <c r="F34" s="52">
        <v>33338</v>
      </c>
      <c r="G34" s="52">
        <v>4846</v>
      </c>
      <c r="H34" s="52"/>
      <c r="I34" s="52"/>
    </row>
    <row r="35" spans="2:9" ht="21" customHeight="1">
      <c r="B35" s="54"/>
      <c r="D35" s="51" t="s">
        <v>2</v>
      </c>
      <c r="E35" s="52">
        <v>177</v>
      </c>
      <c r="F35" s="52"/>
      <c r="G35" s="52">
        <v>826</v>
      </c>
      <c r="H35" s="52"/>
      <c r="I35" s="52"/>
    </row>
    <row r="36" spans="2:9" ht="21" customHeight="1" thickBot="1">
      <c r="B36" s="125" t="s">
        <v>10</v>
      </c>
      <c r="C36" s="126"/>
      <c r="D36" s="127"/>
      <c r="E36" s="55">
        <f>SUM(E26,E27,E32)</f>
        <v>1191891</v>
      </c>
      <c r="F36" s="55">
        <f>SUM(F26,F27,F32)</f>
        <v>1106809</v>
      </c>
      <c r="G36" s="55">
        <f>SUM(G26,G27,G32)</f>
        <v>1150698</v>
      </c>
      <c r="H36" s="55">
        <f>SUM(H26,H27,H32)</f>
        <v>0</v>
      </c>
      <c r="I36" s="55">
        <f>SUM(I26,I27,I32)</f>
        <v>0</v>
      </c>
    </row>
    <row r="37" spans="2:9" ht="21" customHeight="1">
      <c r="B37" s="128" t="s">
        <v>13</v>
      </c>
      <c r="C37" s="129"/>
      <c r="D37" s="56" t="s">
        <v>14</v>
      </c>
      <c r="E37" s="57">
        <f>SUM(E38:E41)</f>
        <v>1191891</v>
      </c>
      <c r="F37" s="57">
        <f>SUM(F38:F41)</f>
        <v>1106809</v>
      </c>
      <c r="G37" s="57">
        <f>SUM(G38:G41)</f>
        <v>1150698</v>
      </c>
      <c r="H37" s="67">
        <f>SUM(H38:H41)</f>
        <v>0</v>
      </c>
      <c r="I37" s="67">
        <f>SUM(I38:I41)</f>
        <v>0</v>
      </c>
    </row>
    <row r="38" spans="2:9" ht="21" customHeight="1">
      <c r="B38" s="109"/>
      <c r="C38" s="110"/>
      <c r="D38" s="58" t="s">
        <v>15</v>
      </c>
      <c r="E38" s="59">
        <f>SUM(E24,E28,E31)</f>
        <v>484882</v>
      </c>
      <c r="F38" s="59">
        <f>SUM(F24,F28,F31)</f>
        <v>491377</v>
      </c>
      <c r="G38" s="59">
        <f>SUM(G24,G28,G31)</f>
        <v>492571</v>
      </c>
      <c r="H38" s="68">
        <f>SUM(H24,H28,H31)</f>
        <v>0</v>
      </c>
      <c r="I38" s="68">
        <f>SUM(I24,I28,I31)</f>
        <v>0</v>
      </c>
    </row>
    <row r="39" spans="2:9" ht="21" customHeight="1">
      <c r="B39" s="109"/>
      <c r="C39" s="110"/>
      <c r="D39" s="58" t="s">
        <v>16</v>
      </c>
      <c r="E39" s="59">
        <f>SUM(E35)</f>
        <v>177</v>
      </c>
      <c r="F39" s="59">
        <f>SUM(F35)</f>
        <v>0</v>
      </c>
      <c r="G39" s="59">
        <f>SUM(G35)</f>
        <v>826</v>
      </c>
      <c r="H39" s="68">
        <f>SUM(H35)</f>
        <v>0</v>
      </c>
      <c r="I39" s="68">
        <f>SUM(I35)</f>
        <v>0</v>
      </c>
    </row>
    <row r="40" spans="2:9" ht="21" customHeight="1">
      <c r="B40" s="109"/>
      <c r="C40" s="110"/>
      <c r="D40" s="58" t="s">
        <v>17</v>
      </c>
      <c r="E40" s="59">
        <f>SUM(E33,E34)</f>
        <v>446907</v>
      </c>
      <c r="F40" s="59">
        <f>SUM(F33,F34)</f>
        <v>352253</v>
      </c>
      <c r="G40" s="59">
        <f>SUM(G33,G34)</f>
        <v>393885</v>
      </c>
      <c r="H40" s="68">
        <f>SUM(H33,H34)</f>
        <v>0</v>
      </c>
      <c r="I40" s="68">
        <f>SUM(I33,I34)</f>
        <v>0</v>
      </c>
    </row>
    <row r="41" spans="2:9" ht="21" customHeight="1" thickBot="1">
      <c r="B41" s="111"/>
      <c r="C41" s="112"/>
      <c r="D41" s="61" t="s">
        <v>18</v>
      </c>
      <c r="E41" s="62">
        <f>SUM(E25,E29)</f>
        <v>259925</v>
      </c>
      <c r="F41" s="62">
        <f>SUM(F25,F29)</f>
        <v>263179</v>
      </c>
      <c r="G41" s="62">
        <f>SUM(G25,G29)</f>
        <v>263416</v>
      </c>
      <c r="H41" s="69">
        <f>SUM(H25,H29)</f>
        <v>0</v>
      </c>
      <c r="I41" s="69">
        <f>SUM(I25,I29)</f>
        <v>0</v>
      </c>
    </row>
  </sheetData>
  <mergeCells count="14">
    <mergeCell ref="B36:D36"/>
    <mergeCell ref="B37:C41"/>
    <mergeCell ref="C7:C9"/>
    <mergeCell ref="B3:C5"/>
    <mergeCell ref="B6:D6"/>
    <mergeCell ref="B11:D11"/>
    <mergeCell ref="B27:D27"/>
    <mergeCell ref="C28:C30"/>
    <mergeCell ref="B32:D32"/>
    <mergeCell ref="B15:D15"/>
    <mergeCell ref="B16:C20"/>
    <mergeCell ref="B2:D2"/>
    <mergeCell ref="B23:D23"/>
    <mergeCell ref="B24:C2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6"/>
  <sheetViews>
    <sheetView workbookViewId="0" topLeftCell="A49">
      <selection activeCell="F103" sqref="F103"/>
    </sheetView>
  </sheetViews>
  <sheetFormatPr defaultColWidth="8.796875" defaultRowHeight="14.25"/>
  <cols>
    <col min="1" max="1" width="12.5" style="83" customWidth="1"/>
    <col min="2" max="2" width="11.5" style="83" customWidth="1"/>
    <col min="3" max="3" width="9.59765625" style="83" customWidth="1"/>
    <col min="4" max="4" width="3" style="83" customWidth="1"/>
    <col min="5" max="5" width="9.59765625" style="83" customWidth="1"/>
    <col min="6" max="6" width="12.8984375" style="83" customWidth="1"/>
    <col min="7" max="7" width="9.3984375" style="83" customWidth="1"/>
    <col min="8" max="8" width="19" style="83" customWidth="1"/>
    <col min="9" max="16384" width="9" style="83" customWidth="1"/>
  </cols>
  <sheetData>
    <row r="2" spans="1:3" ht="18.75">
      <c r="A2" s="82" t="s">
        <v>72</v>
      </c>
      <c r="B2" s="82"/>
      <c r="C2" s="82"/>
    </row>
    <row r="3" ht="15.75" customHeight="1"/>
    <row r="4" ht="15.75" customHeight="1"/>
    <row r="5" spans="1:2" ht="15.75" customHeight="1">
      <c r="A5" s="84" t="s">
        <v>73</v>
      </c>
      <c r="B5" s="84"/>
    </row>
    <row r="6" spans="1:8" ht="15.75" customHeight="1">
      <c r="A6" s="139" t="s">
        <v>74</v>
      </c>
      <c r="B6" s="140"/>
      <c r="C6" s="141" t="s">
        <v>67</v>
      </c>
      <c r="D6" s="141"/>
      <c r="E6" s="141"/>
      <c r="F6" s="85" t="s">
        <v>75</v>
      </c>
      <c r="G6" s="86" t="s">
        <v>76</v>
      </c>
      <c r="H6" s="86" t="s">
        <v>68</v>
      </c>
    </row>
    <row r="7" spans="1:8" ht="15.75" customHeight="1">
      <c r="A7" s="87" t="s">
        <v>77</v>
      </c>
      <c r="B7" s="88">
        <v>438941000</v>
      </c>
      <c r="C7" s="89">
        <v>38078</v>
      </c>
      <c r="D7" s="89" t="s">
        <v>69</v>
      </c>
      <c r="E7" s="89">
        <v>38442</v>
      </c>
      <c r="F7" s="90">
        <v>0.08</v>
      </c>
      <c r="G7" s="91">
        <f>B7*F7/100-1</f>
        <v>351151.8</v>
      </c>
      <c r="H7" s="86" t="s">
        <v>78</v>
      </c>
    </row>
    <row r="8" spans="1:8" ht="15.75" customHeight="1">
      <c r="A8" s="87" t="s">
        <v>79</v>
      </c>
      <c r="B8" s="88">
        <v>1372000</v>
      </c>
      <c r="C8" s="89">
        <v>38265</v>
      </c>
      <c r="D8" s="89" t="s">
        <v>80</v>
      </c>
      <c r="E8" s="89">
        <v>38442</v>
      </c>
      <c r="F8" s="90">
        <v>0.08</v>
      </c>
      <c r="G8" s="91">
        <f>B8*F8/100/12*6</f>
        <v>548.8</v>
      </c>
      <c r="H8" s="92" t="s">
        <v>81</v>
      </c>
    </row>
    <row r="9" spans="1:8" ht="15.75" customHeight="1">
      <c r="A9" s="85"/>
      <c r="B9" s="88">
        <v>540086000</v>
      </c>
      <c r="C9" s="89">
        <v>38384</v>
      </c>
      <c r="D9" s="89" t="s">
        <v>69</v>
      </c>
      <c r="E9" s="89">
        <v>38414</v>
      </c>
      <c r="F9" s="93">
        <v>0.08</v>
      </c>
      <c r="G9" s="91">
        <f>B9*F9/100/12</f>
        <v>36005.73333333333</v>
      </c>
      <c r="H9" s="86" t="s">
        <v>82</v>
      </c>
    </row>
    <row r="10" spans="1:8" ht="15.75" customHeight="1">
      <c r="A10" s="85"/>
      <c r="B10" s="94"/>
      <c r="C10" s="86"/>
      <c r="D10" s="86"/>
      <c r="E10" s="86" t="s">
        <v>70</v>
      </c>
      <c r="F10" s="95"/>
      <c r="G10" s="96">
        <f>SUM(G7:G9)</f>
        <v>387706.3333333333</v>
      </c>
      <c r="H10" s="86"/>
    </row>
    <row r="11" spans="2:7" ht="15.75" customHeight="1">
      <c r="B11" s="97"/>
      <c r="F11" s="98" t="s">
        <v>83</v>
      </c>
      <c r="G11" s="99">
        <v>400000</v>
      </c>
    </row>
    <row r="12" ht="15.75" customHeight="1">
      <c r="B12" s="97"/>
    </row>
    <row r="13" ht="13.5">
      <c r="C13" s="83" t="s">
        <v>84</v>
      </c>
    </row>
    <row r="14" spans="3:7" ht="13.5">
      <c r="C14" s="83" t="s">
        <v>85</v>
      </c>
      <c r="F14" s="99">
        <v>440532239</v>
      </c>
      <c r="G14" s="83" t="s">
        <v>86</v>
      </c>
    </row>
    <row r="15" spans="3:6" ht="13.5">
      <c r="C15" s="142" t="s">
        <v>87</v>
      </c>
      <c r="D15" s="142"/>
      <c r="E15" s="142"/>
      <c r="F15" s="99">
        <v>550408512</v>
      </c>
    </row>
    <row r="16" spans="3:6" ht="13.5">
      <c r="C16" s="83" t="s">
        <v>88</v>
      </c>
      <c r="F16" s="99">
        <v>540086000</v>
      </c>
    </row>
    <row r="17" spans="3:6" ht="13.5">
      <c r="C17" s="83" t="s">
        <v>89</v>
      </c>
      <c r="F17" s="99">
        <f>F14-F15+F16</f>
        <v>430209727</v>
      </c>
    </row>
    <row r="18" ht="13.5">
      <c r="F18" s="99"/>
    </row>
    <row r="19" spans="1:3" ht="18.75">
      <c r="A19" s="82" t="s">
        <v>90</v>
      </c>
      <c r="B19" s="82"/>
      <c r="C19" s="82"/>
    </row>
    <row r="20" ht="15.75" customHeight="1"/>
    <row r="21" ht="15.75" customHeight="1"/>
    <row r="22" spans="1:2" ht="15.75" customHeight="1">
      <c r="A22" s="84" t="s">
        <v>73</v>
      </c>
      <c r="B22" s="84"/>
    </row>
    <row r="23" spans="1:8" ht="15.75" customHeight="1">
      <c r="A23" s="139" t="s">
        <v>74</v>
      </c>
      <c r="B23" s="140"/>
      <c r="C23" s="141" t="s">
        <v>67</v>
      </c>
      <c r="D23" s="141"/>
      <c r="E23" s="141"/>
      <c r="F23" s="85" t="s">
        <v>75</v>
      </c>
      <c r="G23" s="86" t="s">
        <v>76</v>
      </c>
      <c r="H23" s="86" t="s">
        <v>68</v>
      </c>
    </row>
    <row r="24" spans="1:8" ht="15.75" customHeight="1">
      <c r="A24" s="87" t="s">
        <v>91</v>
      </c>
      <c r="B24" s="88">
        <v>440371000</v>
      </c>
      <c r="C24" s="89">
        <v>38443</v>
      </c>
      <c r="D24" s="89" t="s">
        <v>69</v>
      </c>
      <c r="E24" s="89">
        <v>38807</v>
      </c>
      <c r="F24" s="90">
        <v>0.08</v>
      </c>
      <c r="G24" s="91">
        <f>B24*F24/100-1</f>
        <v>352295.8</v>
      </c>
      <c r="H24" s="86" t="s">
        <v>78</v>
      </c>
    </row>
    <row r="25" spans="1:8" ht="15.75" customHeight="1">
      <c r="A25" s="87" t="s">
        <v>71</v>
      </c>
      <c r="B25" s="88">
        <v>2000000</v>
      </c>
      <c r="C25" s="89">
        <v>38630</v>
      </c>
      <c r="D25" s="89" t="s">
        <v>80</v>
      </c>
      <c r="E25" s="89">
        <v>38442</v>
      </c>
      <c r="F25" s="90">
        <v>0.08</v>
      </c>
      <c r="G25" s="91">
        <f>B25*F25/100/12*6</f>
        <v>800</v>
      </c>
      <c r="H25" s="92" t="s">
        <v>92</v>
      </c>
    </row>
    <row r="26" spans="1:8" ht="15.75" customHeight="1">
      <c r="A26" s="85"/>
      <c r="B26" s="88">
        <v>553615000</v>
      </c>
      <c r="C26" s="89">
        <v>38384</v>
      </c>
      <c r="D26" s="89" t="s">
        <v>69</v>
      </c>
      <c r="E26" s="89">
        <v>38414</v>
      </c>
      <c r="F26" s="93">
        <v>0.08</v>
      </c>
      <c r="G26" s="91">
        <f>B26*F26/100/12</f>
        <v>36907.666666666664</v>
      </c>
      <c r="H26" s="86" t="s">
        <v>93</v>
      </c>
    </row>
    <row r="27" spans="1:8" ht="15.75" customHeight="1">
      <c r="A27" s="85"/>
      <c r="B27" s="94"/>
      <c r="C27" s="86"/>
      <c r="D27" s="86"/>
      <c r="E27" s="86" t="s">
        <v>70</v>
      </c>
      <c r="F27" s="95"/>
      <c r="G27" s="96">
        <f>SUM(G24:G26)</f>
        <v>390003.4666666667</v>
      </c>
      <c r="H27" s="86"/>
    </row>
    <row r="28" spans="2:7" ht="15.75" customHeight="1">
      <c r="B28" s="97"/>
      <c r="F28" s="98" t="s">
        <v>94</v>
      </c>
      <c r="G28" s="99">
        <v>400000</v>
      </c>
    </row>
    <row r="29" ht="13.5">
      <c r="F29" s="99"/>
    </row>
    <row r="30" spans="1:3" ht="18.75">
      <c r="A30" s="82" t="s">
        <v>95</v>
      </c>
      <c r="B30" s="82"/>
      <c r="C30" s="82"/>
    </row>
    <row r="31" ht="15.75" customHeight="1"/>
    <row r="32" ht="15.75" customHeight="1"/>
    <row r="33" spans="1:2" ht="15.75" customHeight="1">
      <c r="A33" s="84" t="s">
        <v>73</v>
      </c>
      <c r="B33" s="84"/>
    </row>
    <row r="34" spans="1:8" ht="15.75" customHeight="1">
      <c r="A34" s="139" t="s">
        <v>74</v>
      </c>
      <c r="B34" s="140"/>
      <c r="C34" s="141" t="s">
        <v>67</v>
      </c>
      <c r="D34" s="141"/>
      <c r="E34" s="141"/>
      <c r="F34" s="85" t="s">
        <v>75</v>
      </c>
      <c r="G34" s="86" t="s">
        <v>76</v>
      </c>
      <c r="H34" s="86" t="s">
        <v>68</v>
      </c>
    </row>
    <row r="35" spans="1:8" ht="15.75" customHeight="1">
      <c r="A35" s="87" t="s">
        <v>96</v>
      </c>
      <c r="B35" s="88">
        <v>409950000</v>
      </c>
      <c r="C35" s="89">
        <v>38807</v>
      </c>
      <c r="D35" s="89" t="s">
        <v>69</v>
      </c>
      <c r="E35" s="89">
        <v>39172</v>
      </c>
      <c r="F35" s="90">
        <v>0.08</v>
      </c>
      <c r="G35" s="91">
        <f>B35*F35/100-1</f>
        <v>327959</v>
      </c>
      <c r="H35" s="86" t="s">
        <v>97</v>
      </c>
    </row>
    <row r="36" spans="1:8" ht="15.75" customHeight="1">
      <c r="A36" s="87" t="s">
        <v>71</v>
      </c>
      <c r="B36" s="88">
        <v>2000000</v>
      </c>
      <c r="C36" s="89">
        <v>38995</v>
      </c>
      <c r="D36" s="89" t="s">
        <v>80</v>
      </c>
      <c r="E36" s="89">
        <v>39172</v>
      </c>
      <c r="F36" s="90">
        <v>0.08</v>
      </c>
      <c r="G36" s="91">
        <f>B36*F36/100/12*6</f>
        <v>800</v>
      </c>
      <c r="H36" s="92" t="s">
        <v>92</v>
      </c>
    </row>
    <row r="37" spans="1:8" ht="15.75" customHeight="1">
      <c r="A37" s="85"/>
      <c r="B37" s="88">
        <v>489528000</v>
      </c>
      <c r="C37" s="89">
        <v>39114</v>
      </c>
      <c r="D37" s="89" t="s">
        <v>69</v>
      </c>
      <c r="E37" s="89">
        <v>39144</v>
      </c>
      <c r="F37" s="93">
        <v>0.08</v>
      </c>
      <c r="G37" s="91">
        <f>B37*F37/100/12</f>
        <v>32635.2</v>
      </c>
      <c r="H37" s="86" t="s">
        <v>93</v>
      </c>
    </row>
    <row r="38" spans="1:8" ht="15.75" customHeight="1">
      <c r="A38" s="85"/>
      <c r="B38" s="94"/>
      <c r="C38" s="86"/>
      <c r="D38" s="86"/>
      <c r="E38" s="86" t="s">
        <v>70</v>
      </c>
      <c r="F38" s="95"/>
      <c r="G38" s="96">
        <f>SUM(G35:G37)</f>
        <v>361394.2</v>
      </c>
      <c r="H38" s="86"/>
    </row>
    <row r="39" spans="2:7" ht="15.75" customHeight="1">
      <c r="B39" s="97"/>
      <c r="F39" s="98" t="s">
        <v>94</v>
      </c>
      <c r="G39" s="99">
        <v>400000</v>
      </c>
    </row>
    <row r="40" ht="13.5">
      <c r="F40" s="99"/>
    </row>
    <row r="41" ht="13.5">
      <c r="C41" s="83" t="s">
        <v>84</v>
      </c>
    </row>
    <row r="42" spans="3:7" ht="13.5">
      <c r="C42" s="83" t="s">
        <v>98</v>
      </c>
      <c r="F42" s="99">
        <v>443057451</v>
      </c>
      <c r="G42" s="83" t="s">
        <v>99</v>
      </c>
    </row>
    <row r="43" spans="3:6" ht="13.5">
      <c r="C43" s="142" t="s">
        <v>100</v>
      </c>
      <c r="D43" s="142"/>
      <c r="E43" s="142"/>
      <c r="F43" s="99">
        <v>480000000</v>
      </c>
    </row>
    <row r="44" spans="3:6" ht="13.5">
      <c r="C44" s="83" t="s">
        <v>101</v>
      </c>
      <c r="F44" s="99">
        <v>446892000</v>
      </c>
    </row>
    <row r="45" spans="3:6" ht="13.5">
      <c r="C45" s="83" t="s">
        <v>102</v>
      </c>
      <c r="F45" s="99">
        <f>F42-F43+F44</f>
        <v>409949451</v>
      </c>
    </row>
    <row r="47" spans="1:3" ht="18.75">
      <c r="A47" s="82" t="s">
        <v>103</v>
      </c>
      <c r="B47" s="82"/>
      <c r="C47" s="82"/>
    </row>
    <row r="50" spans="1:2" ht="13.5">
      <c r="A50" s="84" t="s">
        <v>73</v>
      </c>
      <c r="B50" s="84"/>
    </row>
    <row r="51" spans="1:8" ht="13.5">
      <c r="A51" s="139" t="s">
        <v>74</v>
      </c>
      <c r="B51" s="140"/>
      <c r="C51" s="141" t="s">
        <v>67</v>
      </c>
      <c r="D51" s="141"/>
      <c r="E51" s="141"/>
      <c r="F51" s="85" t="s">
        <v>75</v>
      </c>
      <c r="G51" s="86" t="s">
        <v>76</v>
      </c>
      <c r="H51" s="86" t="s">
        <v>68</v>
      </c>
    </row>
    <row r="52" spans="1:8" ht="13.5">
      <c r="A52" s="87" t="s">
        <v>104</v>
      </c>
      <c r="B52" s="88">
        <v>264300000</v>
      </c>
      <c r="C52" s="89">
        <v>39172</v>
      </c>
      <c r="D52" s="89" t="s">
        <v>69</v>
      </c>
      <c r="E52" s="89">
        <v>39538</v>
      </c>
      <c r="F52" s="90">
        <v>0.08</v>
      </c>
      <c r="G52" s="91">
        <f>B52*F52/100-1</f>
        <v>211439</v>
      </c>
      <c r="H52" s="86" t="s">
        <v>105</v>
      </c>
    </row>
    <row r="53" spans="1:8" ht="13.5">
      <c r="A53" s="87" t="s">
        <v>71</v>
      </c>
      <c r="B53" s="88">
        <v>7000000</v>
      </c>
      <c r="C53" s="89">
        <v>39360</v>
      </c>
      <c r="D53" s="89" t="s">
        <v>80</v>
      </c>
      <c r="E53" s="89">
        <v>39538</v>
      </c>
      <c r="F53" s="90">
        <v>0.08</v>
      </c>
      <c r="G53" s="91">
        <f>B53*F53/100/12*6</f>
        <v>2800</v>
      </c>
      <c r="H53" s="92" t="s">
        <v>106</v>
      </c>
    </row>
    <row r="54" spans="1:8" ht="13.5">
      <c r="A54" s="85"/>
      <c r="B54" s="88">
        <v>500501000</v>
      </c>
      <c r="C54" s="89">
        <v>39479</v>
      </c>
      <c r="D54" s="89" t="s">
        <v>69</v>
      </c>
      <c r="E54" s="89">
        <v>39510</v>
      </c>
      <c r="F54" s="93">
        <v>0.08</v>
      </c>
      <c r="G54" s="91">
        <f>B54*F54/100/12</f>
        <v>33366.73333333333</v>
      </c>
      <c r="H54" s="86" t="s">
        <v>107</v>
      </c>
    </row>
    <row r="55" spans="1:8" ht="13.5">
      <c r="A55" s="85"/>
      <c r="B55" s="94"/>
      <c r="C55" s="86"/>
      <c r="D55" s="86"/>
      <c r="E55" s="86" t="s">
        <v>70</v>
      </c>
      <c r="F55" s="95"/>
      <c r="G55" s="96">
        <f>SUM(G52:G54)</f>
        <v>247605.73333333334</v>
      </c>
      <c r="H55" s="86"/>
    </row>
    <row r="56" spans="2:7" ht="13.5">
      <c r="B56" s="97"/>
      <c r="F56" s="98" t="s">
        <v>94</v>
      </c>
      <c r="G56" s="99">
        <v>250000</v>
      </c>
    </row>
    <row r="57" ht="13.5">
      <c r="F57" s="99"/>
    </row>
    <row r="58" ht="13.5">
      <c r="C58" s="83" t="s">
        <v>84</v>
      </c>
    </row>
    <row r="59" spans="3:7" ht="13.5">
      <c r="C59" s="83" t="s">
        <v>108</v>
      </c>
      <c r="F59" s="99">
        <v>436448609</v>
      </c>
      <c r="G59" s="83" t="s">
        <v>109</v>
      </c>
    </row>
    <row r="60" spans="3:6" ht="13.5">
      <c r="C60" s="142" t="s">
        <v>100</v>
      </c>
      <c r="D60" s="142"/>
      <c r="E60" s="142"/>
      <c r="F60" s="99">
        <v>491324000</v>
      </c>
    </row>
    <row r="61" spans="3:6" ht="13.5">
      <c r="C61" s="83" t="s">
        <v>101</v>
      </c>
      <c r="F61" s="99">
        <v>318915000</v>
      </c>
    </row>
    <row r="62" spans="3:6" ht="13.5">
      <c r="C62" s="83" t="s">
        <v>102</v>
      </c>
      <c r="F62" s="99">
        <f>F59-F60+F61</f>
        <v>264039609</v>
      </c>
    </row>
    <row r="64" spans="1:3" ht="18.75">
      <c r="A64" s="82" t="s">
        <v>110</v>
      </c>
      <c r="B64" s="82"/>
      <c r="C64" s="82"/>
    </row>
    <row r="67" spans="1:2" ht="13.5">
      <c r="A67" s="84" t="s">
        <v>73</v>
      </c>
      <c r="B67" s="84"/>
    </row>
    <row r="68" spans="1:8" ht="13.5">
      <c r="A68" s="139" t="s">
        <v>74</v>
      </c>
      <c r="B68" s="140"/>
      <c r="C68" s="141" t="s">
        <v>67</v>
      </c>
      <c r="D68" s="141"/>
      <c r="E68" s="141"/>
      <c r="F68" s="85" t="s">
        <v>75</v>
      </c>
      <c r="G68" s="86" t="s">
        <v>76</v>
      </c>
      <c r="H68" s="86" t="s">
        <v>68</v>
      </c>
    </row>
    <row r="69" spans="1:8" ht="13.5">
      <c r="A69" s="100" t="s">
        <v>111</v>
      </c>
      <c r="B69" s="88">
        <f>ROUND(F79,-3)</f>
        <v>190771000</v>
      </c>
      <c r="C69" s="101">
        <v>39539</v>
      </c>
      <c r="D69" s="89" t="s">
        <v>69</v>
      </c>
      <c r="E69" s="101">
        <v>39903</v>
      </c>
      <c r="F69" s="90">
        <v>0.4</v>
      </c>
      <c r="G69" s="91">
        <f>B69*F69/100-1</f>
        <v>763083</v>
      </c>
      <c r="H69" s="92" t="s">
        <v>112</v>
      </c>
    </row>
    <row r="70" spans="1:8" ht="13.5">
      <c r="A70" s="87" t="s">
        <v>71</v>
      </c>
      <c r="B70" s="88">
        <v>4000000</v>
      </c>
      <c r="C70" s="101">
        <v>39726</v>
      </c>
      <c r="D70" s="89" t="s">
        <v>80</v>
      </c>
      <c r="E70" s="101">
        <v>39903</v>
      </c>
      <c r="F70" s="90">
        <v>0.3</v>
      </c>
      <c r="G70" s="91">
        <f>B70*F70/100/12*6</f>
        <v>6000</v>
      </c>
      <c r="H70" s="92" t="s">
        <v>113</v>
      </c>
    </row>
    <row r="71" spans="1:8" ht="13.5">
      <c r="A71" s="85"/>
      <c r="B71" s="88">
        <v>497098000</v>
      </c>
      <c r="C71" s="101">
        <v>39845</v>
      </c>
      <c r="D71" s="89" t="s">
        <v>69</v>
      </c>
      <c r="E71" s="101">
        <v>39875</v>
      </c>
      <c r="F71" s="90">
        <v>0.25</v>
      </c>
      <c r="G71" s="91">
        <f>B71*F71/100/12</f>
        <v>103562.08333333333</v>
      </c>
      <c r="H71" s="92" t="s">
        <v>114</v>
      </c>
    </row>
    <row r="72" spans="1:8" ht="13.5">
      <c r="A72" s="85"/>
      <c r="B72" s="94"/>
      <c r="C72" s="86"/>
      <c r="D72" s="86"/>
      <c r="E72" s="86" t="s">
        <v>70</v>
      </c>
      <c r="F72" s="95"/>
      <c r="G72" s="96">
        <f>SUM(G69:G71)</f>
        <v>872645.0833333334</v>
      </c>
      <c r="H72" s="86"/>
    </row>
    <row r="73" spans="1:7" ht="13.5">
      <c r="A73" s="83" t="s">
        <v>115</v>
      </c>
      <c r="B73" s="97"/>
      <c r="F73" s="98" t="s">
        <v>116</v>
      </c>
      <c r="G73" s="99">
        <f>ROUNDUP(G72,-4)</f>
        <v>880000</v>
      </c>
    </row>
    <row r="74" ht="13.5">
      <c r="F74" s="99"/>
    </row>
    <row r="75" ht="13.5">
      <c r="C75" s="83" t="s">
        <v>117</v>
      </c>
    </row>
    <row r="76" spans="3:7" ht="13.5">
      <c r="C76" s="83" t="s">
        <v>118</v>
      </c>
      <c r="F76" s="99">
        <v>276870664</v>
      </c>
      <c r="G76" s="83" t="s">
        <v>119</v>
      </c>
    </row>
    <row r="77" spans="3:6" ht="13.5">
      <c r="C77" s="142" t="s">
        <v>120</v>
      </c>
      <c r="D77" s="142"/>
      <c r="E77" s="142"/>
      <c r="F77" s="99">
        <v>481348269</v>
      </c>
    </row>
    <row r="78" spans="3:6" ht="13.5">
      <c r="C78" s="83" t="s">
        <v>121</v>
      </c>
      <c r="F78" s="99">
        <f>389039000+6209548</f>
        <v>395248548</v>
      </c>
    </row>
    <row r="79" spans="3:6" ht="13.5">
      <c r="C79" s="83" t="s">
        <v>102</v>
      </c>
      <c r="F79" s="99">
        <f>F76-F77+F78</f>
        <v>190770943</v>
      </c>
    </row>
    <row r="81" spans="1:3" ht="18.75">
      <c r="A81" s="82" t="s">
        <v>122</v>
      </c>
      <c r="B81" s="82"/>
      <c r="C81" s="82"/>
    </row>
    <row r="84" spans="1:2" ht="13.5">
      <c r="A84" s="84" t="s">
        <v>73</v>
      </c>
      <c r="B84" s="84"/>
    </row>
    <row r="85" spans="1:8" ht="13.5">
      <c r="A85" s="139" t="s">
        <v>74</v>
      </c>
      <c r="B85" s="140"/>
      <c r="C85" s="141" t="s">
        <v>67</v>
      </c>
      <c r="D85" s="141"/>
      <c r="E85" s="141"/>
      <c r="F85" s="85" t="s">
        <v>75</v>
      </c>
      <c r="G85" s="86" t="s">
        <v>76</v>
      </c>
      <c r="H85" s="86" t="s">
        <v>68</v>
      </c>
    </row>
    <row r="86" spans="1:8" ht="13.5">
      <c r="A86" s="100" t="s">
        <v>123</v>
      </c>
      <c r="B86" s="88">
        <f>ROUND(F96,-3)</f>
        <v>65608000</v>
      </c>
      <c r="C86" s="101">
        <v>39904</v>
      </c>
      <c r="D86" s="89" t="s">
        <v>69</v>
      </c>
      <c r="E86" s="101">
        <v>40235</v>
      </c>
      <c r="F86" s="90">
        <v>0.7</v>
      </c>
      <c r="G86" s="91">
        <f>B86*F86/100-1</f>
        <v>459255</v>
      </c>
      <c r="H86" s="92" t="s">
        <v>124</v>
      </c>
    </row>
    <row r="87" spans="1:8" ht="13.5">
      <c r="A87" s="87" t="s">
        <v>71</v>
      </c>
      <c r="B87" s="88">
        <v>5000000</v>
      </c>
      <c r="C87" s="101">
        <v>40091</v>
      </c>
      <c r="D87" s="89" t="s">
        <v>80</v>
      </c>
      <c r="E87" s="101">
        <v>40268</v>
      </c>
      <c r="F87" s="90">
        <v>0.7</v>
      </c>
      <c r="G87" s="91">
        <f>B87*F87/100/12*6</f>
        <v>17500</v>
      </c>
      <c r="H87" s="92" t="s">
        <v>125</v>
      </c>
    </row>
    <row r="88" spans="1:8" ht="13.5">
      <c r="A88" s="85"/>
      <c r="B88" s="88">
        <f>497768000</f>
        <v>497768000</v>
      </c>
      <c r="C88" s="101">
        <v>39845</v>
      </c>
      <c r="D88" s="89" t="s">
        <v>69</v>
      </c>
      <c r="E88" s="101">
        <v>39870</v>
      </c>
      <c r="F88" s="90">
        <v>0.7</v>
      </c>
      <c r="G88" s="91">
        <f>B88*F88/100/12</f>
        <v>290364.6666666667</v>
      </c>
      <c r="H88" s="92" t="s">
        <v>126</v>
      </c>
    </row>
    <row r="89" spans="1:8" ht="13.5">
      <c r="A89" s="85"/>
      <c r="B89" s="102">
        <f>SUM(B86:B88)</f>
        <v>568376000</v>
      </c>
      <c r="C89" s="86"/>
      <c r="D89" s="86"/>
      <c r="E89" s="86" t="s">
        <v>70</v>
      </c>
      <c r="F89" s="95"/>
      <c r="G89" s="96">
        <f>SUM(G86:G88)</f>
        <v>767119.6666666667</v>
      </c>
      <c r="H89" s="86"/>
    </row>
    <row r="90" spans="1:7" ht="13.5">
      <c r="A90" s="83" t="s">
        <v>127</v>
      </c>
      <c r="B90" s="97"/>
      <c r="F90" s="98" t="s">
        <v>116</v>
      </c>
      <c r="G90" s="99">
        <f>ROUNDUP(G89,-4)</f>
        <v>770000</v>
      </c>
    </row>
    <row r="91" ht="13.5">
      <c r="F91" s="99"/>
    </row>
    <row r="92" ht="13.5">
      <c r="C92" s="83" t="s">
        <v>117</v>
      </c>
    </row>
    <row r="93" spans="3:7" ht="13.5">
      <c r="C93" s="83" t="s">
        <v>128</v>
      </c>
      <c r="F93" s="99">
        <v>191904584</v>
      </c>
      <c r="G93" s="83" t="s">
        <v>129</v>
      </c>
    </row>
    <row r="94" spans="3:6" ht="13.5">
      <c r="C94" s="142" t="s">
        <v>130</v>
      </c>
      <c r="D94" s="142"/>
      <c r="E94" s="142"/>
      <c r="F94" s="99">
        <v>482018087</v>
      </c>
    </row>
    <row r="95" spans="3:6" ht="13.5">
      <c r="C95" s="83" t="s">
        <v>131</v>
      </c>
      <c r="F95" s="99">
        <f>355048000+437963+39850+195410</f>
        <v>355721223</v>
      </c>
    </row>
    <row r="96" spans="3:6" ht="13.5">
      <c r="C96" s="83" t="s">
        <v>102</v>
      </c>
      <c r="F96" s="99">
        <f>F93-F94+F95</f>
        <v>65607720</v>
      </c>
    </row>
  </sheetData>
  <mergeCells count="17">
    <mergeCell ref="A85:B85"/>
    <mergeCell ref="C85:E85"/>
    <mergeCell ref="C94:E94"/>
    <mergeCell ref="A68:B68"/>
    <mergeCell ref="C68:E68"/>
    <mergeCell ref="C77:E77"/>
    <mergeCell ref="C6:E6"/>
    <mergeCell ref="A6:B6"/>
    <mergeCell ref="C15:E15"/>
    <mergeCell ref="A23:B23"/>
    <mergeCell ref="C23:E23"/>
    <mergeCell ref="A51:B51"/>
    <mergeCell ref="C51:E51"/>
    <mergeCell ref="C60:E60"/>
    <mergeCell ref="A34:B34"/>
    <mergeCell ref="C34:E34"/>
    <mergeCell ref="C43:E43"/>
  </mergeCells>
  <printOptions/>
  <pageMargins left="0.5905511811023623" right="0.4724409448818898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2008-11-04T10:50:53Z</cp:lastPrinted>
  <dcterms:created xsi:type="dcterms:W3CDTF">2007-11-07T23:08:07Z</dcterms:created>
  <dcterms:modified xsi:type="dcterms:W3CDTF">2008-12-07T08:44:08Z</dcterms:modified>
  <cp:category/>
  <cp:version/>
  <cp:contentType/>
  <cp:contentStatus/>
</cp:coreProperties>
</file>