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一覧表" sheetId="1" r:id="rId1"/>
    <sheet name="内訳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鳥取県庁</author>
  </authors>
  <commentList>
    <comment ref="N106" authorId="0">
      <text>
        <r>
          <rPr>
            <b/>
            <sz val="11"/>
            <rFont val="ＭＳ Ｐゴシック"/>
            <family val="3"/>
          </rPr>
          <t>△212,000</t>
        </r>
      </text>
    </comment>
    <comment ref="N110" authorId="0">
      <text>
        <r>
          <rPr>
            <b/>
            <sz val="11"/>
            <rFont val="ＭＳ Ｐゴシック"/>
            <family val="3"/>
          </rPr>
          <t>△212,000</t>
        </r>
      </text>
    </comment>
  </commentList>
</comments>
</file>

<file path=xl/sharedStrings.xml><?xml version="1.0" encoding="utf-8"?>
<sst xmlns="http://schemas.openxmlformats.org/spreadsheetml/2006/main" count="581" uniqueCount="317">
  <si>
    <t>森林施業団地化実践支援</t>
  </si>
  <si>
    <t>低コスト林業機械支援</t>
  </si>
  <si>
    <t>森づくり作業道</t>
  </si>
  <si>
    <t>計</t>
  </si>
  <si>
    <t>区分</t>
  </si>
  <si>
    <t>（金額単位：千円）</t>
  </si>
  <si>
    <t>［参考］</t>
  </si>
  <si>
    <t>森林・林業総室</t>
  </si>
  <si>
    <t>単県事業［リース等］</t>
  </si>
  <si>
    <t>調整要求額</t>
  </si>
  <si>
    <t>課長査定額</t>
  </si>
  <si>
    <t>積算根拠</t>
  </si>
  <si>
    <t>64,637×0.7</t>
  </si>
  <si>
    <t>25,694×0.9</t>
  </si>
  <si>
    <t xml:space="preserve">   6,799 ゼロ</t>
  </si>
  <si>
    <t xml:space="preserve"> 36,058 ゼロ</t>
  </si>
  <si>
    <t>(Ａ)</t>
  </si>
  <si>
    <t>(Ｂ)</t>
  </si>
  <si>
    <t>(Ａ)-(Ｂ)</t>
  </si>
  <si>
    <t>(C)=(D)+(E)</t>
  </si>
  <si>
    <t>復活 (D)</t>
  </si>
  <si>
    <t>修正 (E)</t>
  </si>
  <si>
    <t>調整要求後計</t>
  </si>
  <si>
    <t>(B) + (C)</t>
  </si>
  <si>
    <t>27,228×0.9=24,505
(B)との差額=1,380</t>
  </si>
  <si>
    <t>通常分（国4.5/10）</t>
  </si>
  <si>
    <t>雇用嵩上（県0.5/10）</t>
  </si>
  <si>
    <t>通常分（県3/10）</t>
  </si>
  <si>
    <t>雇用嵩上げ（県2/10）</t>
  </si>
  <si>
    <t>単県事業［貸付事業者］
　　 　　　（県3/10）</t>
  </si>
  <si>
    <t>鳥取県林業再生事業　Ｈ２４当初　　調整（修正）要求額一覧表</t>
  </si>
  <si>
    <t>国交付金事業［機械整備］</t>
  </si>
  <si>
    <t>単県事業［機械整備］</t>
  </si>
  <si>
    <t>H23予算</t>
  </si>
  <si>
    <t>77,637×0.7=54,345
(E)=(B)との差額=9,799
(D)=(A)-(B)-(E)</t>
  </si>
  <si>
    <t>雇用嵩上げ（県1/10）</t>
  </si>
  <si>
    <t>サポート事業支援対象外</t>
  </si>
  <si>
    <t>サポート事業支援対象</t>
  </si>
  <si>
    <t>原要求額</t>
  </si>
  <si>
    <t>　　　　　　　　　　　　平成２４年度鳥取県林業再生事業（低コスト林業機械支援）  調整要求内訳</t>
  </si>
  <si>
    <t>【国交付金事業】</t>
  </si>
  <si>
    <t>（金額単位：円）</t>
  </si>
  <si>
    <t>所属</t>
  </si>
  <si>
    <t>市町村</t>
  </si>
  <si>
    <t>補助事業者</t>
  </si>
  <si>
    <t>機械名</t>
  </si>
  <si>
    <t>規格</t>
  </si>
  <si>
    <t>数量（台）</t>
  </si>
  <si>
    <t>事業費</t>
  </si>
  <si>
    <t>補助金</t>
  </si>
  <si>
    <t>新規雇用</t>
  </si>
  <si>
    <t>サポート
事業支援</t>
  </si>
  <si>
    <t>国費
補助率</t>
  </si>
  <si>
    <t>国費</t>
  </si>
  <si>
    <t>県費
補助率</t>
  </si>
  <si>
    <t>県費</t>
  </si>
  <si>
    <t>補助率
計</t>
  </si>
  <si>
    <t>補助金計</t>
  </si>
  <si>
    <t>八頭</t>
  </si>
  <si>
    <t>智頭町</t>
  </si>
  <si>
    <t>智頭町森林組合</t>
  </si>
  <si>
    <t>ﾌﾟﾛｾｯｻ</t>
  </si>
  <si>
    <t>ｷｬﾀﾋﾟﾗｰ</t>
  </si>
  <si>
    <t>0.25m3ｸﾗｽ</t>
  </si>
  <si>
    <t>小計</t>
  </si>
  <si>
    <t>日野</t>
  </si>
  <si>
    <t>日南町</t>
  </si>
  <si>
    <t>日南町森林組合</t>
  </si>
  <si>
    <t>ハーベスタ</t>
  </si>
  <si>
    <t>0.45m3クラス</t>
  </si>
  <si>
    <t>有</t>
  </si>
  <si>
    <t>〃</t>
  </si>
  <si>
    <t>ｸﾞﾗｯﾌﾟﾙ付ﾊﾞｯｸﾎｳ</t>
  </si>
  <si>
    <t>0.45m3クラス</t>
  </si>
  <si>
    <t>フォワーダ</t>
  </si>
  <si>
    <t>積載6ｔクラス</t>
  </si>
  <si>
    <t>日野町</t>
  </si>
  <si>
    <t>鳥取日野森林組合</t>
  </si>
  <si>
    <t>グラップル付バックホウ</t>
  </si>
  <si>
    <t>0.2㎥</t>
  </si>
  <si>
    <t>ウインチ付</t>
  </si>
  <si>
    <t>有</t>
  </si>
  <si>
    <t>合計</t>
  </si>
  <si>
    <t>【単県事業・機械整備支援】</t>
  </si>
  <si>
    <t>基本
補助率</t>
  </si>
  <si>
    <t>基本補助額</t>
  </si>
  <si>
    <t>嵩上
補助率</t>
  </si>
  <si>
    <t>嵩上補助額</t>
  </si>
  <si>
    <t>東部</t>
  </si>
  <si>
    <t>鳥取市</t>
  </si>
  <si>
    <t>用瀬運送（有）</t>
  </si>
  <si>
    <t>ハーベスタ</t>
  </si>
  <si>
    <t>○</t>
  </si>
  <si>
    <t>大下林業（有）</t>
  </si>
  <si>
    <t>ｸﾞﾗｯﾌﾟﾙ付ﾊﾞｯｸﾎｳ</t>
  </si>
  <si>
    <t>八頭</t>
  </si>
  <si>
    <t>八頭町</t>
  </si>
  <si>
    <t>㈱鳥取林業サービス</t>
  </si>
  <si>
    <t>ｸﾞﾗｯﾌﾟﾙ</t>
  </si>
  <si>
    <t>松本</t>
  </si>
  <si>
    <t>MSE-25</t>
  </si>
  <si>
    <t>若桜町</t>
  </si>
  <si>
    <t>岡部林業㈱</t>
  </si>
  <si>
    <t>ﾊﾞｯｸﾎｳ（ｳｲﾝﾁ付）</t>
  </si>
  <si>
    <t>住友</t>
  </si>
  <si>
    <t>SH75X</t>
  </si>
  <si>
    <t>有</t>
  </si>
  <si>
    <t>八頭土木建築㈲</t>
  </si>
  <si>
    <t>ﾊﾞｯｸﾎｳ</t>
  </si>
  <si>
    <t>ｷｬﾀﾋﾟﾗｰ</t>
  </si>
  <si>
    <t>313DCR-GMC-T5</t>
  </si>
  <si>
    <t>㈱サングリーン智頭</t>
  </si>
  <si>
    <t>ｸﾞﾗｯﾌﾟﾙ付ﾊﾞｯｸﾎｳ</t>
  </si>
  <si>
    <t>ｺﾏﾂ、南星</t>
  </si>
  <si>
    <t>PC78US-8、BHS１０GMR-6</t>
  </si>
  <si>
    <t>西尾林業　西尾 光正</t>
  </si>
  <si>
    <t>ｸﾞﾗｯﾌﾟﾙ付ﾊﾞｯｸﾎｳ</t>
  </si>
  <si>
    <t>ｸﾎﾞﾀ、松本</t>
  </si>
  <si>
    <t>U40、MSE-15GZX</t>
  </si>
  <si>
    <t>赤堀 完治</t>
  </si>
  <si>
    <t>ﾊﾞｯｸﾎｳ</t>
  </si>
  <si>
    <t>4tｸﾗｽ（中古）</t>
  </si>
  <si>
    <t>智頭町芦津財産区</t>
  </si>
  <si>
    <t>ｸﾞﾗｯﾌﾟﾙ付ﾊﾞｯｸﾎｳ</t>
  </si>
  <si>
    <t>5tｸﾗｽ（中古）</t>
  </si>
  <si>
    <t>用瀬運送㈲</t>
  </si>
  <si>
    <t>0.45m3ｸﾗｽ</t>
  </si>
  <si>
    <t>出口 英男</t>
  </si>
  <si>
    <t>ｸﾞﾗｯﾌﾟﾙ付ﾊﾞｯｸﾎｳ</t>
  </si>
  <si>
    <t>ｺﾏﾂ</t>
  </si>
  <si>
    <t>PC40ｸﾗｽ（中古）</t>
  </si>
  <si>
    <t>日野</t>
  </si>
  <si>
    <t>(株)神戸上農林</t>
  </si>
  <si>
    <t>フォワーダ</t>
  </si>
  <si>
    <t>積載４ｔｸﾗｽ</t>
  </si>
  <si>
    <t>〃</t>
  </si>
  <si>
    <t>倉間産業</t>
  </si>
  <si>
    <t>ｸﾞﾗｯﾌﾟﾙ付ﾊﾞｯｸﾎｳ</t>
  </si>
  <si>
    <t>0.25m3ｸﾗｽ</t>
  </si>
  <si>
    <t>〃</t>
  </si>
  <si>
    <t>(株)増田林業</t>
  </si>
  <si>
    <t>ハーベスタ</t>
  </si>
  <si>
    <t>0.25m3ｸﾗｽ</t>
  </si>
  <si>
    <t>有</t>
  </si>
  <si>
    <t>西村雅文</t>
  </si>
  <si>
    <t>ｸﾞﾗｯﾌﾟﾙ付ﾊﾞｯｸﾎｳ</t>
  </si>
  <si>
    <t>0.45m3ｸﾗｽ</t>
  </si>
  <si>
    <t>フォワーダ</t>
  </si>
  <si>
    <t>グリーンエンジョイ</t>
  </si>
  <si>
    <t>0.25m3ｸﾗｽ</t>
  </si>
  <si>
    <t>積載3ｔｸﾗｽ</t>
  </si>
  <si>
    <t>(株)グリーン・シャイン</t>
  </si>
  <si>
    <t>ハーベスタ</t>
  </si>
  <si>
    <t>0.45m3ｸﾗｽ</t>
  </si>
  <si>
    <t>小谷　守</t>
  </si>
  <si>
    <t>ハーベスタ</t>
  </si>
  <si>
    <t>0.45m3ｸﾗｽ</t>
  </si>
  <si>
    <t>日南振興(株)</t>
  </si>
  <si>
    <t>ﾛﾝｸﾞﾘｰﾁｸﾞﾗｯﾌﾟﾙ</t>
  </si>
  <si>
    <t>〃</t>
  </si>
  <si>
    <t>小竹林業</t>
  </si>
  <si>
    <t>ｸﾞﾗｯﾌﾟﾙ付ﾊﾞｯｸﾎｳ</t>
  </si>
  <si>
    <t>増原林業</t>
  </si>
  <si>
    <t>フォワーダ</t>
  </si>
  <si>
    <t>中部</t>
  </si>
  <si>
    <t>西部</t>
  </si>
  <si>
    <t>【単県事業・機械リース等支援】</t>
  </si>
  <si>
    <t>数量（台、期間）</t>
  </si>
  <si>
    <t>バックホウ</t>
  </si>
  <si>
    <t>2台10ヶ月</t>
  </si>
  <si>
    <t>鳥取県東部森林組合</t>
  </si>
  <si>
    <t>ハーベスタ</t>
  </si>
  <si>
    <t>1台10ヶ月</t>
  </si>
  <si>
    <t>ｸﾞﾗｯﾌﾟﾙ付ﾊﾞｯｸﾎｳ</t>
  </si>
  <si>
    <t>バックホウ</t>
  </si>
  <si>
    <t>0.25m3</t>
  </si>
  <si>
    <t>2台8ヶ月</t>
  </si>
  <si>
    <t>バックホウ</t>
  </si>
  <si>
    <t>0.45m3</t>
  </si>
  <si>
    <t>1台8ヶ月</t>
  </si>
  <si>
    <t>回送費</t>
  </si>
  <si>
    <t>4台2回</t>
  </si>
  <si>
    <t>森本　昭治</t>
  </si>
  <si>
    <t>バックホウ</t>
  </si>
  <si>
    <t>日立</t>
  </si>
  <si>
    <t>ZX75型</t>
  </si>
  <si>
    <t>1台6ヶ月</t>
  </si>
  <si>
    <t>（有）紀幸</t>
  </si>
  <si>
    <t>ｺﾏﾂ</t>
  </si>
  <si>
    <t>PC50MR</t>
  </si>
  <si>
    <t>中塚嘉樹</t>
  </si>
  <si>
    <t>バックホウ</t>
  </si>
  <si>
    <t>鳥取農林企業組合</t>
  </si>
  <si>
    <t>ｸﾞﾗｯﾌﾟﾙ付ﾊﾞｯｸﾎｳ</t>
  </si>
  <si>
    <t>1台10ヶ月</t>
  </si>
  <si>
    <t>ﾊｰﾍﾞｽﾀ</t>
  </si>
  <si>
    <t>住友、ｹｽﾗｰ</t>
  </si>
  <si>
    <t>SH75X、20H</t>
  </si>
  <si>
    <t>1台12ヶ月</t>
  </si>
  <si>
    <t>ﾌｫﾜｰﾀﾞ</t>
  </si>
  <si>
    <t>ｲﾜﾌｼﾞ</t>
  </si>
  <si>
    <t>U-4SB</t>
  </si>
  <si>
    <t>1台12ヶ月</t>
  </si>
  <si>
    <t>ｸﾞﾗｯﾌﾟﾙ付ﾊﾞｯｸﾎｳ</t>
  </si>
  <si>
    <t>住友、ｲﾜﾌｼﾞ</t>
  </si>
  <si>
    <t>SH75X、GS65</t>
  </si>
  <si>
    <t>ｷｬﾀﾋﾟﾗｰ、松本</t>
  </si>
  <si>
    <t>CAT308、MSE25</t>
  </si>
  <si>
    <t>1台8ヶ月</t>
  </si>
  <si>
    <t>八頭町・智頭町</t>
  </si>
  <si>
    <t>智頭振興㈱</t>
  </si>
  <si>
    <t>ﾔﾝﾏｰ、ｲﾜﾌｼﾞ</t>
  </si>
  <si>
    <t>Vio40、GS40</t>
  </si>
  <si>
    <t>1台10ヶ月</t>
  </si>
  <si>
    <t>IHI</t>
  </si>
  <si>
    <t>VX40</t>
  </si>
  <si>
    <t>回送費</t>
  </si>
  <si>
    <t>10回</t>
  </si>
  <si>
    <t>八頭町・若桜町</t>
  </si>
  <si>
    <t>八頭中央森林組合</t>
  </si>
  <si>
    <t>ｸﾞﾗｯﾌﾟﾙ付ﾊﾞｯｸﾎｳ</t>
  </si>
  <si>
    <t>ﾔﾝﾏｰ、ｲﾜﾌｼﾞ</t>
  </si>
  <si>
    <t>Vio35、GS40</t>
  </si>
  <si>
    <t>1台4ヶ月</t>
  </si>
  <si>
    <t>ﾌｫﾜｰﾀﾞ</t>
  </si>
  <si>
    <t>ｲﾜﾌｼﾞ</t>
  </si>
  <si>
    <t>U-3BFW</t>
  </si>
  <si>
    <t>1台8ヶ月</t>
  </si>
  <si>
    <t>ﾊｰﾍﾞｽﾀ</t>
  </si>
  <si>
    <t>ｷｬﾀﾋﾟﾗｰ、KETO</t>
  </si>
  <si>
    <t>308DCR、100S</t>
  </si>
  <si>
    <t>1台10ヶ月</t>
  </si>
  <si>
    <t>Vio40、GS40</t>
  </si>
  <si>
    <t>1台9ヶ月</t>
  </si>
  <si>
    <t>SH75X3B、BHS10G</t>
  </si>
  <si>
    <t>1台9ヶ月</t>
  </si>
  <si>
    <t>U-4SBG</t>
  </si>
  <si>
    <t>ﾔﾝﾏｰ、ｲﾜﾌｼﾞ</t>
  </si>
  <si>
    <t>Vio40、GS40</t>
  </si>
  <si>
    <t>1台12ヶ月</t>
  </si>
  <si>
    <t>3.5tｸﾗｽ</t>
  </si>
  <si>
    <t>1台2ヶ月</t>
  </si>
  <si>
    <t>ﾌｫﾜｰﾀﾞ（ｸﾞﾗｯﾌﾟﾙ付）</t>
  </si>
  <si>
    <t>4tｸﾗｽ</t>
  </si>
  <si>
    <t>1台4ヶ月</t>
  </si>
  <si>
    <t>ﾔﾝﾏｰ、ｲﾜﾌｼﾞ</t>
  </si>
  <si>
    <t>Vio40、GS40</t>
  </si>
  <si>
    <t>1台7ヶ月</t>
  </si>
  <si>
    <t>ｺﾏﾂ</t>
  </si>
  <si>
    <t>PC78US</t>
  </si>
  <si>
    <t>1台2ヶ月</t>
  </si>
  <si>
    <t>PC138US</t>
  </si>
  <si>
    <t>1台6ヶ月</t>
  </si>
  <si>
    <t>6回</t>
  </si>
  <si>
    <t>ﾌｫﾜｰﾀﾞ</t>
  </si>
  <si>
    <t>ｲﾜﾌｼﾞ</t>
  </si>
  <si>
    <t>U-3BG</t>
  </si>
  <si>
    <t>1台10ヶ月</t>
  </si>
  <si>
    <t>U-4BG</t>
  </si>
  <si>
    <t>1台8ヶ月</t>
  </si>
  <si>
    <t>ﾊｰﾍﾞｽﾀ</t>
  </si>
  <si>
    <t>SH75X</t>
  </si>
  <si>
    <t>住友、南星</t>
  </si>
  <si>
    <t>SH125X</t>
  </si>
  <si>
    <t>1台10ヶ月</t>
  </si>
  <si>
    <t>倉吉市ほか</t>
  </si>
  <si>
    <t>鳥取県中部森林組合</t>
  </si>
  <si>
    <t>バックホウ</t>
  </si>
  <si>
    <t>ZX75US</t>
  </si>
  <si>
    <t>２台８ヶ月</t>
  </si>
  <si>
    <t>グラップル</t>
  </si>
  <si>
    <t>南星</t>
  </si>
  <si>
    <t>BHS10MM-3</t>
  </si>
  <si>
    <t>１台８ヶ月</t>
  </si>
  <si>
    <t>フォワーダ</t>
  </si>
  <si>
    <t>モロオカ</t>
  </si>
  <si>
    <t>MST-600VDL</t>
  </si>
  <si>
    <t>北栄町</t>
  </si>
  <si>
    <t>西日本産商(株)</t>
  </si>
  <si>
    <t>フォワーダ</t>
  </si>
  <si>
    <t>筑水</t>
  </si>
  <si>
    <t>BY1201</t>
  </si>
  <si>
    <t>１台3ヶ月</t>
  </si>
  <si>
    <t>イワフジ</t>
  </si>
  <si>
    <t>U-3B</t>
  </si>
  <si>
    <t>１台2ヶ月</t>
  </si>
  <si>
    <t>ｸﾞﾗｯﾌﾟﾙ付ﾊﾞｯｸﾎｳ</t>
  </si>
  <si>
    <t>住友、南星</t>
  </si>
  <si>
    <t>SH75X-3B,BHS10GM</t>
  </si>
  <si>
    <t>1台12ヶ月</t>
  </si>
  <si>
    <t>〃</t>
  </si>
  <si>
    <t>住友、ｹｽﾗｰ</t>
  </si>
  <si>
    <t>SH75X-3B,20SH</t>
  </si>
  <si>
    <t>ﾌｫﾜｰﾀﾞ</t>
  </si>
  <si>
    <t>モロオカ</t>
  </si>
  <si>
    <t>MST-650VDL</t>
  </si>
  <si>
    <t>1台12ヶ月</t>
  </si>
  <si>
    <t>（有）伯耆運送</t>
  </si>
  <si>
    <t>ｸﾞﾗｯﾌﾟﾙ付ﾊﾞｯｸﾎｳ</t>
  </si>
  <si>
    <t>ｺﾏﾂ､ｲﾜﾌｼﾞ</t>
  </si>
  <si>
    <t>PC78(中古)､GS65</t>
  </si>
  <si>
    <t>ﾌｫﾜｰﾀﾞ</t>
  </si>
  <si>
    <t>モロオカ</t>
  </si>
  <si>
    <t>MST-650VDL（中古）</t>
  </si>
  <si>
    <t>日野町</t>
  </si>
  <si>
    <t>（有）シンコウ産業</t>
  </si>
  <si>
    <t>住友、南星</t>
  </si>
  <si>
    <t>SH75X-3B,BHS10GM</t>
  </si>
  <si>
    <t>1台12ヶ月</t>
  </si>
  <si>
    <t>ｸﾞﾗｯﾌﾟﾙ付ﾌｫﾜｰﾀﾞ</t>
  </si>
  <si>
    <t>モロオカ</t>
  </si>
  <si>
    <t>MST-650VDL</t>
  </si>
  <si>
    <t>1台7ヶ月</t>
  </si>
  <si>
    <r>
      <t>（注１）補助額欄の</t>
    </r>
    <r>
      <rPr>
        <sz val="11"/>
        <color indexed="10"/>
        <rFont val="ＭＳ Ｐゴシック"/>
        <family val="3"/>
      </rPr>
      <t>赤字</t>
    </r>
    <r>
      <rPr>
        <sz val="11"/>
        <rFont val="ＭＳ Ｐゴシック"/>
        <family val="3"/>
      </rPr>
      <t xml:space="preserve"> ＝ 減額調整対象のもの</t>
    </r>
  </si>
  <si>
    <r>
      <t>（注２）最右欄余白</t>
    </r>
    <r>
      <rPr>
        <b/>
        <sz val="11"/>
        <color indexed="10"/>
        <rFont val="ＭＳ Ｐゴシック"/>
        <family val="3"/>
      </rPr>
      <t>×</t>
    </r>
    <r>
      <rPr>
        <sz val="11"/>
        <rFont val="ＭＳ Ｐゴシック"/>
        <family val="3"/>
      </rPr>
      <t>印 ＝ 補助率上限を超えるもの</t>
    </r>
  </si>
  <si>
    <t>査定</t>
  </si>
  <si>
    <t>査定後計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</si>
</sst>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;[Red]\-#,##0.0"/>
    <numFmt numFmtId="179" formatCode="0.0_ "/>
    <numFmt numFmtId="180" formatCode="#,##0.00_ ;[Red]\-#,##0.00\ "/>
    <numFmt numFmtId="181" formatCode="yy/mm/dd"/>
    <numFmt numFmtId="182" formatCode="#,##0_);\(#,##0\)"/>
    <numFmt numFmtId="183" formatCode="0.00_);[Red]\(0.00\)"/>
    <numFmt numFmtId="184" formatCode="0.000%"/>
    <numFmt numFmtId="185" formatCode="#,##0;&quot;△ &quot;#,##0"/>
    <numFmt numFmtId="186" formatCode="[$-411]ge\.m\.d;@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General&quot;t&quot;"/>
    <numFmt numFmtId="193" formatCode="General&quot;円／t&quot;"/>
    <numFmt numFmtId="194" formatCode="#,##0_ &quot;円／t&quot;"/>
    <numFmt numFmtId="195" formatCode="#,##0_);[Red]\(#,##0\)"/>
    <numFmt numFmtId="196" formatCode="General&quot;台&quot;"/>
    <numFmt numFmtId="197" formatCode="0_ "/>
    <numFmt numFmtId="198" formatCode="#,##0;[Red]#,##0"/>
    <numFmt numFmtId="199" formatCode="General&quot;m3&quot;"/>
    <numFmt numFmtId="200" formatCode="#,##0_ ;[Red]\-#,##0\ "/>
    <numFmt numFmtId="201" formatCode="#,##0.0_);[Red]\(#,##0.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57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21" borderId="19" xfId="0" applyFill="1" applyBorder="1" applyAlignment="1">
      <alignment horizontal="center" vertical="center" wrapText="1" shrinkToFit="1"/>
    </xf>
    <xf numFmtId="0" fontId="0" fillId="21" borderId="18" xfId="0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/>
    </xf>
    <xf numFmtId="176" fontId="0" fillId="21" borderId="14" xfId="0" applyNumberFormat="1" applyFill="1" applyBorder="1" applyAlignment="1">
      <alignment vertical="center"/>
    </xf>
    <xf numFmtId="176" fontId="0" fillId="21" borderId="20" xfId="0" applyNumberFormat="1" applyFill="1" applyBorder="1" applyAlignment="1">
      <alignment vertical="center"/>
    </xf>
    <xf numFmtId="176" fontId="0" fillId="21" borderId="15" xfId="0" applyNumberFormat="1" applyFill="1" applyBorder="1" applyAlignment="1">
      <alignment vertical="center"/>
    </xf>
    <xf numFmtId="176" fontId="0" fillId="21" borderId="21" xfId="0" applyNumberFormat="1" applyFill="1" applyBorder="1" applyAlignment="1">
      <alignment vertical="center"/>
    </xf>
    <xf numFmtId="176" fontId="0" fillId="21" borderId="16" xfId="0" applyNumberFormat="1" applyFill="1" applyBorder="1" applyAlignment="1">
      <alignment vertical="center"/>
    </xf>
    <xf numFmtId="176" fontId="0" fillId="21" borderId="18" xfId="0" applyNumberFormat="1" applyFill="1" applyBorder="1" applyAlignment="1">
      <alignment vertical="center"/>
    </xf>
    <xf numFmtId="0" fontId="0" fillId="21" borderId="17" xfId="0" applyFill="1" applyBorder="1" applyAlignment="1" quotePrefix="1">
      <alignment horizontal="center" vertical="center" wrapText="1" shrinkToFit="1"/>
    </xf>
    <xf numFmtId="0" fontId="0" fillId="0" borderId="21" xfId="0" applyFill="1" applyBorder="1" applyAlignment="1" quotePrefix="1">
      <alignment horizontal="center" vertical="center" wrapText="1"/>
    </xf>
    <xf numFmtId="176" fontId="0" fillId="0" borderId="20" xfId="0" applyNumberFormat="1" applyFill="1" applyBorder="1" applyAlignment="1">
      <alignment vertical="center"/>
    </xf>
    <xf numFmtId="0" fontId="0" fillId="0" borderId="18" xfId="0" applyFill="1" applyBorder="1" applyAlignment="1">
      <alignment horizontal="center" vertical="center" shrinkToFit="1"/>
    </xf>
    <xf numFmtId="0" fontId="23" fillId="21" borderId="10" xfId="0" applyFont="1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 wrapText="1"/>
    </xf>
    <xf numFmtId="176" fontId="0" fillId="21" borderId="20" xfId="0" applyNumberFormat="1" applyFill="1" applyBorder="1" applyAlignment="1">
      <alignment horizontal="center" vertical="center" wrapText="1"/>
    </xf>
    <xf numFmtId="176" fontId="0" fillId="21" borderId="22" xfId="0" applyNumberFormat="1" applyFill="1" applyBorder="1" applyAlignment="1">
      <alignment horizontal="center" vertical="center" wrapText="1"/>
    </xf>
    <xf numFmtId="0" fontId="0" fillId="21" borderId="16" xfId="0" applyFill="1" applyBorder="1" applyAlignment="1">
      <alignment horizontal="center" vertical="center" wrapText="1" shrinkToFit="1"/>
    </xf>
    <xf numFmtId="0" fontId="0" fillId="0" borderId="17" xfId="0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21" borderId="20" xfId="0" applyNumberForma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22" fillId="0" borderId="0" xfId="61" applyFont="1">
      <alignment vertical="center"/>
      <protection/>
    </xf>
    <xf numFmtId="0" fontId="0" fillId="0" borderId="0" xfId="61" applyFont="1" applyAlignment="1">
      <alignment horizontal="right" vertical="center"/>
      <protection/>
    </xf>
    <xf numFmtId="0" fontId="25" fillId="0" borderId="0" xfId="61" applyFont="1">
      <alignment vertical="center"/>
      <protection/>
    </xf>
    <xf numFmtId="0" fontId="26" fillId="0" borderId="0" xfId="61" applyFont="1" applyAlignment="1">
      <alignment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 shrinkToFit="1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 wrapText="1" shrinkToFit="1"/>
      <protection/>
    </xf>
    <xf numFmtId="0" fontId="0" fillId="0" borderId="28" xfId="61" applyFont="1" applyBorder="1" applyAlignment="1">
      <alignment horizontal="center" vertical="center" wrapText="1" shrinkToFit="1"/>
      <protection/>
    </xf>
    <xf numFmtId="0" fontId="0" fillId="0" borderId="14" xfId="61" applyFont="1" applyBorder="1" applyAlignment="1">
      <alignment horizontal="center" vertical="center" wrapText="1" shrinkToFit="1"/>
      <protection/>
    </xf>
    <xf numFmtId="0" fontId="0" fillId="0" borderId="14" xfId="61" applyFont="1" applyBorder="1" applyAlignment="1">
      <alignment horizontal="center" vertical="center" shrinkToFit="1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 shrinkToFit="1"/>
      <protection/>
    </xf>
    <xf numFmtId="0" fontId="0" fillId="0" borderId="14" xfId="61" applyFont="1" applyBorder="1" applyAlignment="1">
      <alignment horizontal="center" vertical="center"/>
      <protection/>
    </xf>
    <xf numFmtId="176" fontId="0" fillId="0" borderId="16" xfId="61" applyNumberFormat="1" applyFont="1" applyBorder="1" applyAlignment="1">
      <alignment horizontal="right" vertical="center"/>
      <protection/>
    </xf>
    <xf numFmtId="176" fontId="0" fillId="0" borderId="16" xfId="49" applyNumberFormat="1" applyFont="1" applyBorder="1" applyAlignment="1">
      <alignment horizontal="right" vertical="center"/>
    </xf>
    <xf numFmtId="0" fontId="0" fillId="0" borderId="13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14" xfId="61" applyFont="1" applyFill="1" applyBorder="1" applyAlignment="1">
      <alignment vertical="center" shrinkToFit="1"/>
      <protection/>
    </xf>
    <xf numFmtId="176" fontId="0" fillId="0" borderId="14" xfId="61" applyNumberFormat="1" applyFont="1" applyBorder="1" applyAlignment="1">
      <alignment vertical="center"/>
      <protection/>
    </xf>
    <xf numFmtId="0" fontId="0" fillId="0" borderId="14" xfId="61" applyFont="1" applyBorder="1">
      <alignment vertical="center"/>
      <protection/>
    </xf>
    <xf numFmtId="0" fontId="0" fillId="0" borderId="31" xfId="0" applyBorder="1" applyAlignment="1">
      <alignment horizontal="center" vertical="center"/>
    </xf>
    <xf numFmtId="0" fontId="0" fillId="24" borderId="13" xfId="61" applyFont="1" applyFill="1" applyBorder="1" applyAlignment="1">
      <alignment horizontal="center" vertical="center"/>
      <protection/>
    </xf>
    <xf numFmtId="0" fontId="0" fillId="24" borderId="14" xfId="61" applyFont="1" applyFill="1" applyBorder="1" applyAlignment="1">
      <alignment horizontal="center" vertical="center"/>
      <protection/>
    </xf>
    <xf numFmtId="176" fontId="0" fillId="24" borderId="14" xfId="61" applyNumberFormat="1" applyFont="1" applyFill="1" applyBorder="1">
      <alignment vertical="center"/>
      <protection/>
    </xf>
    <xf numFmtId="176" fontId="0" fillId="24" borderId="14" xfId="61" applyNumberFormat="1" applyFont="1" applyFill="1" applyBorder="1" applyAlignment="1">
      <alignment vertical="center"/>
      <protection/>
    </xf>
    <xf numFmtId="0" fontId="0" fillId="24" borderId="13" xfId="61" applyFont="1" applyFill="1" applyBorder="1" applyAlignment="1">
      <alignment horizontal="center" vertical="center"/>
      <protection/>
    </xf>
    <xf numFmtId="0" fontId="0" fillId="24" borderId="30" xfId="61" applyFont="1" applyFill="1" applyBorder="1" applyAlignment="1">
      <alignment horizontal="center" vertical="center"/>
      <protection/>
    </xf>
    <xf numFmtId="0" fontId="0" fillId="24" borderId="14" xfId="61" applyFont="1" applyFill="1" applyBorder="1">
      <alignment vertical="center"/>
      <protection/>
    </xf>
    <xf numFmtId="0" fontId="0" fillId="0" borderId="32" xfId="61" applyFont="1" applyBorder="1" applyAlignment="1">
      <alignment horizontal="center" vertical="center"/>
      <protection/>
    </xf>
    <xf numFmtId="176" fontId="0" fillId="0" borderId="14" xfId="61" applyNumberFormat="1" applyFont="1" applyBorder="1">
      <alignment vertical="center"/>
      <protection/>
    </xf>
    <xf numFmtId="0" fontId="27" fillId="0" borderId="13" xfId="61" applyFont="1" applyBorder="1" applyAlignment="1">
      <alignment horizontal="center" vertical="center"/>
      <protection/>
    </xf>
    <xf numFmtId="0" fontId="27" fillId="0" borderId="30" xfId="61" applyFont="1" applyBorder="1" applyAlignment="1">
      <alignment horizontal="center" vertical="center"/>
      <protection/>
    </xf>
    <xf numFmtId="176" fontId="0" fillId="0" borderId="14" xfId="49" applyNumberFormat="1" applyFont="1" applyBorder="1" applyAlignment="1">
      <alignment horizontal="right" vertical="center"/>
    </xf>
    <xf numFmtId="176" fontId="0" fillId="24" borderId="14" xfId="49" applyNumberFormat="1" applyFont="1" applyFill="1" applyBorder="1" applyAlignment="1">
      <alignment horizontal="right" vertical="center"/>
    </xf>
    <xf numFmtId="176" fontId="0" fillId="24" borderId="14" xfId="49" applyNumberFormat="1" applyFont="1" applyFill="1" applyBorder="1" applyAlignment="1">
      <alignment vertical="center"/>
    </xf>
    <xf numFmtId="0" fontId="0" fillId="4" borderId="33" xfId="6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4" borderId="36" xfId="61" applyFont="1" applyFill="1" applyBorder="1" applyAlignment="1">
      <alignment horizontal="center" vertical="center"/>
      <protection/>
    </xf>
    <xf numFmtId="176" fontId="0" fillId="4" borderId="36" xfId="49" applyNumberFormat="1" applyFont="1" applyFill="1" applyBorder="1" applyAlignment="1">
      <alignment horizontal="right" vertical="center"/>
    </xf>
    <xf numFmtId="0" fontId="0" fillId="4" borderId="37" xfId="61" applyFont="1" applyFill="1" applyBorder="1" applyAlignment="1">
      <alignment horizontal="center" vertical="center"/>
      <protection/>
    </xf>
    <xf numFmtId="0" fontId="0" fillId="4" borderId="38" xfId="61" applyFont="1" applyFill="1" applyBorder="1" applyAlignment="1">
      <alignment horizontal="center" vertical="center"/>
      <protection/>
    </xf>
    <xf numFmtId="176" fontId="0" fillId="4" borderId="36" xfId="49" applyNumberFormat="1" applyFont="1" applyFill="1" applyBorder="1" applyAlignment="1">
      <alignment vertical="center"/>
    </xf>
    <xf numFmtId="0" fontId="0" fillId="0" borderId="0" xfId="61" applyFont="1" applyAlignment="1">
      <alignment horizontal="center" vertical="center"/>
      <protection/>
    </xf>
    <xf numFmtId="3" fontId="0" fillId="0" borderId="0" xfId="61" applyNumberFormat="1" applyFont="1">
      <alignment vertical="center"/>
      <protection/>
    </xf>
    <xf numFmtId="0" fontId="25" fillId="0" borderId="0" xfId="61" applyFont="1" applyAlignment="1">
      <alignment horizontal="left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 wrapText="1"/>
      <protection/>
    </xf>
    <xf numFmtId="0" fontId="0" fillId="0" borderId="15" xfId="61" applyFont="1" applyBorder="1" applyAlignment="1">
      <alignment horizontal="center" vertical="center" wrapText="1" shrinkToFit="1"/>
      <protection/>
    </xf>
    <xf numFmtId="0" fontId="0" fillId="0" borderId="15" xfId="61" applyFont="1" applyBorder="1" applyAlignment="1">
      <alignment horizontal="center" vertical="center" shrinkToFit="1"/>
      <protection/>
    </xf>
    <xf numFmtId="176" fontId="0" fillId="0" borderId="15" xfId="61" applyNumberFormat="1" applyFont="1" applyBorder="1" applyAlignment="1">
      <alignment vertical="center"/>
      <protection/>
    </xf>
    <xf numFmtId="0" fontId="27" fillId="0" borderId="12" xfId="61" applyFont="1" applyBorder="1" applyAlignment="1">
      <alignment horizontal="center" vertical="center"/>
      <protection/>
    </xf>
    <xf numFmtId="0" fontId="27" fillId="0" borderId="39" xfId="61" applyFont="1" applyBorder="1" applyAlignment="1">
      <alignment horizontal="center" vertical="center"/>
      <protection/>
    </xf>
    <xf numFmtId="195" fontId="0" fillId="0" borderId="14" xfId="61" applyNumberFormat="1" applyFont="1" applyBorder="1" applyAlignment="1">
      <alignment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 wrapText="1" shrinkToFit="1"/>
      <protection/>
    </xf>
    <xf numFmtId="176" fontId="0" fillId="0" borderId="16" xfId="61" applyNumberFormat="1" applyFont="1" applyBorder="1" applyAlignment="1">
      <alignment vertical="center"/>
      <protection/>
    </xf>
    <xf numFmtId="0" fontId="27" fillId="0" borderId="10" xfId="61" applyFont="1" applyBorder="1" applyAlignment="1">
      <alignment horizontal="center" vertical="center"/>
      <protection/>
    </xf>
    <xf numFmtId="0" fontId="0" fillId="0" borderId="40" xfId="61" applyFont="1" applyBorder="1" applyAlignment="1">
      <alignment horizontal="center" vertical="center"/>
      <protection/>
    </xf>
    <xf numFmtId="0" fontId="0" fillId="24" borderId="14" xfId="61" applyFont="1" applyFill="1" applyBorder="1" applyAlignment="1">
      <alignment horizontal="center" vertical="center" shrinkToFit="1"/>
      <protection/>
    </xf>
    <xf numFmtId="195" fontId="0" fillId="24" borderId="14" xfId="61" applyNumberFormat="1" applyFont="1" applyFill="1" applyBorder="1" applyAlignment="1">
      <alignment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195" fontId="0" fillId="0" borderId="16" xfId="49" applyNumberFormat="1" applyFont="1" applyBorder="1" applyAlignment="1">
      <alignment vertical="center"/>
    </xf>
    <xf numFmtId="0" fontId="23" fillId="0" borderId="13" xfId="61" applyFont="1" applyBorder="1" applyAlignment="1">
      <alignment horizontal="center" vertical="center"/>
      <protection/>
    </xf>
    <xf numFmtId="0" fontId="23" fillId="0" borderId="30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shrinkToFit="1"/>
      <protection/>
    </xf>
    <xf numFmtId="195" fontId="2" fillId="0" borderId="14" xfId="61" applyNumberFormat="1" applyFont="1" applyBorder="1" applyAlignment="1">
      <alignment vertical="center"/>
      <protection/>
    </xf>
    <xf numFmtId="195" fontId="2" fillId="0" borderId="16" xfId="49" applyNumberFormat="1" applyFont="1" applyBorder="1" applyAlignment="1">
      <alignment vertical="center"/>
    </xf>
    <xf numFmtId="0" fontId="0" fillId="24" borderId="17" xfId="61" applyFont="1" applyFill="1" applyBorder="1" applyAlignment="1">
      <alignment horizontal="center" vertical="center" shrinkToFit="1"/>
      <protection/>
    </xf>
    <xf numFmtId="176" fontId="0" fillId="24" borderId="17" xfId="61" applyNumberFormat="1" applyFont="1" applyFill="1" applyBorder="1" applyAlignment="1">
      <alignment vertical="center"/>
      <protection/>
    </xf>
    <xf numFmtId="0" fontId="0" fillId="24" borderId="23" xfId="61" applyFont="1" applyFill="1" applyBorder="1" applyAlignment="1">
      <alignment horizontal="center" vertical="center"/>
      <protection/>
    </xf>
    <xf numFmtId="0" fontId="0" fillId="24" borderId="41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 shrinkToFit="1"/>
      <protection/>
    </xf>
    <xf numFmtId="195" fontId="12" fillId="0" borderId="14" xfId="61" applyNumberFormat="1" applyFont="1" applyBorder="1" applyAlignment="1">
      <alignment vertical="center"/>
      <protection/>
    </xf>
    <xf numFmtId="0" fontId="27" fillId="0" borderId="0" xfId="61" applyFont="1">
      <alignment vertical="center"/>
      <protection/>
    </xf>
    <xf numFmtId="38" fontId="0" fillId="0" borderId="15" xfId="49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0" fontId="0" fillId="0" borderId="10" xfId="61" applyFont="1" applyBorder="1" applyAlignment="1">
      <alignment horizontal="center" vertical="center"/>
      <protection/>
    </xf>
    <xf numFmtId="0" fontId="0" fillId="0" borderId="39" xfId="61" applyFont="1" applyBorder="1" applyAlignment="1">
      <alignment horizontal="center" vertical="center"/>
      <protection/>
    </xf>
    <xf numFmtId="0" fontId="0" fillId="21" borderId="14" xfId="61" applyFont="1" applyFill="1" applyBorder="1" applyAlignment="1">
      <alignment horizontal="center" vertical="center"/>
      <protection/>
    </xf>
    <xf numFmtId="176" fontId="0" fillId="21" borderId="14" xfId="61" applyNumberFormat="1" applyFont="1" applyFill="1" applyBorder="1">
      <alignment vertical="center"/>
      <protection/>
    </xf>
    <xf numFmtId="0" fontId="0" fillId="21" borderId="13" xfId="61" applyFont="1" applyFill="1" applyBorder="1" applyAlignment="1">
      <alignment horizontal="center" vertical="center"/>
      <protection/>
    </xf>
    <xf numFmtId="0" fontId="0" fillId="21" borderId="30" xfId="61" applyFont="1" applyFill="1" applyBorder="1" applyAlignment="1">
      <alignment horizontal="center" vertical="center"/>
      <protection/>
    </xf>
    <xf numFmtId="195" fontId="0" fillId="21" borderId="14" xfId="61" applyNumberFormat="1" applyFont="1" applyFill="1" applyBorder="1" applyAlignment="1">
      <alignment vertical="center"/>
      <protection/>
    </xf>
    <xf numFmtId="176" fontId="0" fillId="0" borderId="14" xfId="49" applyNumberFormat="1" applyFont="1" applyBorder="1" applyAlignment="1">
      <alignment vertical="center"/>
    </xf>
    <xf numFmtId="0" fontId="0" fillId="21" borderId="13" xfId="61" applyFont="1" applyFill="1" applyBorder="1">
      <alignment vertical="center"/>
      <protection/>
    </xf>
    <xf numFmtId="0" fontId="0" fillId="21" borderId="30" xfId="61" applyFont="1" applyFill="1" applyBorder="1">
      <alignment vertical="center"/>
      <protection/>
    </xf>
    <xf numFmtId="176" fontId="0" fillId="21" borderId="14" xfId="49" applyNumberFormat="1" applyFont="1" applyFill="1" applyBorder="1" applyAlignment="1">
      <alignment horizontal="right" vertical="center"/>
    </xf>
    <xf numFmtId="195" fontId="0" fillId="4" borderId="36" xfId="49" applyNumberFormat="1" applyFont="1" applyFill="1" applyBorder="1" applyAlignment="1">
      <alignment vertical="center"/>
    </xf>
    <xf numFmtId="0" fontId="0" fillId="0" borderId="0" xfId="61" applyFont="1" applyBorder="1" applyAlignment="1">
      <alignment horizontal="center" vertical="center"/>
      <protection/>
    </xf>
    <xf numFmtId="176" fontId="0" fillId="0" borderId="0" xfId="49" applyNumberFormat="1" applyFont="1" applyBorder="1" applyAlignment="1">
      <alignment horizontal="right" vertical="center"/>
    </xf>
    <xf numFmtId="195" fontId="27" fillId="0" borderId="0" xfId="61" applyNumberFormat="1" applyFont="1" applyAlignment="1">
      <alignment vertical="center" shrinkToFit="1"/>
      <protection/>
    </xf>
    <xf numFmtId="201" fontId="27" fillId="0" borderId="0" xfId="61" applyNumberFormat="1" applyFont="1" applyAlignment="1">
      <alignment vertical="center" shrinkToFit="1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42" xfId="61" applyFont="1" applyBorder="1" applyAlignment="1">
      <alignment horizontal="center" vertical="center"/>
      <protection/>
    </xf>
    <xf numFmtId="176" fontId="0" fillId="0" borderId="26" xfId="61" applyNumberFormat="1" applyFont="1" applyBorder="1" applyAlignment="1">
      <alignment horizontal="center" vertical="center"/>
      <protection/>
    </xf>
    <xf numFmtId="176" fontId="0" fillId="0" borderId="27" xfId="61" applyNumberFormat="1" applyFont="1" applyBorder="1" applyAlignment="1">
      <alignment horizontal="center" vertical="center"/>
      <protection/>
    </xf>
    <xf numFmtId="0" fontId="23" fillId="0" borderId="10" xfId="61" applyFont="1" applyBorder="1" applyAlignment="1">
      <alignment horizontal="center" vertical="center"/>
      <protection/>
    </xf>
    <xf numFmtId="0" fontId="23" fillId="0" borderId="39" xfId="61" applyFont="1" applyBorder="1" applyAlignment="1">
      <alignment horizontal="center" vertical="center"/>
      <protection/>
    </xf>
    <xf numFmtId="0" fontId="0" fillId="24" borderId="16" xfId="61" applyFont="1" applyFill="1" applyBorder="1" applyAlignment="1">
      <alignment horizontal="center" vertical="center"/>
      <protection/>
    </xf>
    <xf numFmtId="176" fontId="0" fillId="24" borderId="16" xfId="61" applyNumberFormat="1" applyFont="1" applyFill="1" applyBorder="1" applyAlignment="1">
      <alignment vertical="center"/>
      <protection/>
    </xf>
    <xf numFmtId="0" fontId="0" fillId="24" borderId="10" xfId="61" applyFont="1" applyFill="1" applyBorder="1" applyAlignment="1">
      <alignment horizontal="center" vertical="center"/>
      <protection/>
    </xf>
    <xf numFmtId="0" fontId="0" fillId="24" borderId="39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 shrinkToFit="1"/>
      <protection/>
    </xf>
    <xf numFmtId="200" fontId="0" fillId="0" borderId="16" xfId="49" applyNumberFormat="1" applyFont="1" applyBorder="1" applyAlignment="1">
      <alignment vertical="center"/>
    </xf>
    <xf numFmtId="0" fontId="0" fillId="0" borderId="16" xfId="61" applyFont="1" applyBorder="1" applyAlignment="1">
      <alignment horizontal="center" vertical="center" wrapText="1"/>
      <protection/>
    </xf>
    <xf numFmtId="0" fontId="0" fillId="24" borderId="19" xfId="61" applyFont="1" applyFill="1" applyBorder="1" applyAlignment="1">
      <alignment horizontal="center" vertical="center"/>
      <protection/>
    </xf>
    <xf numFmtId="0" fontId="0" fillId="24" borderId="20" xfId="61" applyFont="1" applyFill="1" applyBorder="1" applyAlignment="1">
      <alignment horizontal="center" vertical="center"/>
      <protection/>
    </xf>
    <xf numFmtId="176" fontId="0" fillId="24" borderId="14" xfId="61" applyNumberFormat="1" applyFont="1" applyFill="1" applyBorder="1" applyAlignment="1">
      <alignment horizontal="right" vertical="center"/>
      <protection/>
    </xf>
    <xf numFmtId="195" fontId="0" fillId="0" borderId="14" xfId="61" applyNumberFormat="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39" xfId="61" applyFont="1" applyFill="1" applyBorder="1" applyAlignment="1">
      <alignment horizontal="center" vertical="center" shrinkToFit="1"/>
      <protection/>
    </xf>
    <xf numFmtId="176" fontId="0" fillId="0" borderId="14" xfId="61" applyNumberFormat="1" applyFont="1" applyFill="1" applyBorder="1">
      <alignment vertical="center"/>
      <protection/>
    </xf>
    <xf numFmtId="0" fontId="27" fillId="0" borderId="10" xfId="61" applyFont="1" applyFill="1" applyBorder="1" applyAlignment="1">
      <alignment horizontal="center" vertical="center"/>
      <protection/>
    </xf>
    <xf numFmtId="0" fontId="27" fillId="0" borderId="39" xfId="61" applyFont="1" applyFill="1" applyBorder="1" applyAlignment="1">
      <alignment horizontal="center" vertical="center"/>
      <protection/>
    </xf>
    <xf numFmtId="0" fontId="0" fillId="24" borderId="19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176" fontId="0" fillId="24" borderId="16" xfId="61" applyNumberFormat="1" applyFont="1" applyFill="1" applyBorder="1" applyAlignment="1">
      <alignment horizontal="right" vertical="center"/>
      <protection/>
    </xf>
    <xf numFmtId="195" fontId="0" fillId="24" borderId="16" xfId="61" applyNumberFormat="1" applyFont="1" applyFill="1" applyBorder="1" applyAlignment="1">
      <alignment vertical="center"/>
      <protection/>
    </xf>
    <xf numFmtId="0" fontId="12" fillId="0" borderId="30" xfId="61" applyFont="1" applyBorder="1" applyAlignment="1">
      <alignment horizontal="center" vertical="center"/>
      <protection/>
    </xf>
    <xf numFmtId="0" fontId="0" fillId="4" borderId="43" xfId="61" applyFont="1" applyFill="1" applyBorder="1" applyAlignment="1">
      <alignment horizontal="center" vertical="center"/>
      <protection/>
    </xf>
    <xf numFmtId="0" fontId="0" fillId="4" borderId="36" xfId="61" applyFont="1" applyFill="1" applyBorder="1" applyAlignment="1">
      <alignment horizontal="center" vertical="center"/>
      <protection/>
    </xf>
    <xf numFmtId="0" fontId="27" fillId="0" borderId="0" xfId="61" applyFont="1" applyAlignment="1">
      <alignment vertical="center" shrinkToFit="1"/>
      <protection/>
    </xf>
    <xf numFmtId="176" fontId="27" fillId="0" borderId="0" xfId="61" applyNumberFormat="1" applyFont="1" applyAlignment="1">
      <alignment vertical="center" shrinkToFit="1"/>
      <protection/>
    </xf>
    <xf numFmtId="195" fontId="12" fillId="0" borderId="0" xfId="61" applyNumberFormat="1" applyFont="1">
      <alignment vertical="center"/>
      <protection/>
    </xf>
    <xf numFmtId="0" fontId="12" fillId="0" borderId="0" xfId="61" applyFont="1">
      <alignment vertical="center"/>
      <protection/>
    </xf>
    <xf numFmtId="176" fontId="12" fillId="0" borderId="0" xfId="61" applyNumberFormat="1" applyFont="1">
      <alignment vertical="center"/>
      <protection/>
    </xf>
    <xf numFmtId="176" fontId="0" fillId="0" borderId="0" xfId="49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vertical="center"/>
    </xf>
    <xf numFmtId="0" fontId="27" fillId="4" borderId="16" xfId="0" applyFont="1" applyFill="1" applyBorder="1" applyAlignment="1">
      <alignment horizontal="center" vertical="center" wrapText="1" shrinkToFit="1"/>
    </xf>
    <xf numFmtId="0" fontId="27" fillId="4" borderId="17" xfId="0" applyFont="1" applyFill="1" applyBorder="1" applyAlignment="1">
      <alignment horizontal="center" vertical="center" wrapText="1" shrinkToFit="1"/>
    </xf>
    <xf numFmtId="176" fontId="27" fillId="4" borderId="20" xfId="0" applyNumberFormat="1" applyFont="1" applyFill="1" applyBorder="1" applyAlignment="1">
      <alignment vertical="center"/>
    </xf>
    <xf numFmtId="176" fontId="27" fillId="4" borderId="15" xfId="0" applyNumberFormat="1" applyFont="1" applyFill="1" applyBorder="1" applyAlignment="1">
      <alignment vertical="center"/>
    </xf>
    <xf numFmtId="176" fontId="27" fillId="4" borderId="14" xfId="0" applyNumberFormat="1" applyFont="1" applyFill="1" applyBorder="1" applyAlignment="1">
      <alignment vertical="center"/>
    </xf>
    <xf numFmtId="176" fontId="27" fillId="4" borderId="16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低コスト林業H21要望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828675</xdr:colOff>
      <xdr:row>14</xdr:row>
      <xdr:rowOff>19050</xdr:rowOff>
    </xdr:from>
    <xdr:to>
      <xdr:col>12</xdr:col>
      <xdr:colOff>352425</xdr:colOff>
      <xdr:row>14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9782175" y="3438525"/>
          <a:ext cx="457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×0.6</a:t>
          </a:r>
        </a:p>
      </xdr:txBody>
    </xdr:sp>
    <xdr:clientData/>
  </xdr:twoCellAnchor>
  <xdr:twoCellAnchor>
    <xdr:from>
      <xdr:col>11</xdr:col>
      <xdr:colOff>857250</xdr:colOff>
      <xdr:row>15</xdr:row>
      <xdr:rowOff>19050</xdr:rowOff>
    </xdr:from>
    <xdr:to>
      <xdr:col>12</xdr:col>
      <xdr:colOff>381000</xdr:colOff>
      <xdr:row>15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9810750" y="3943350"/>
          <a:ext cx="457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×0.6</a:t>
          </a:r>
        </a:p>
      </xdr:txBody>
    </xdr:sp>
    <xdr:clientData/>
  </xdr:twoCellAnchor>
  <xdr:twoCellAnchor>
    <xdr:from>
      <xdr:col>11</xdr:col>
      <xdr:colOff>857250</xdr:colOff>
      <xdr:row>16</xdr:row>
      <xdr:rowOff>19050</xdr:rowOff>
    </xdr:from>
    <xdr:to>
      <xdr:col>12</xdr:col>
      <xdr:colOff>381000</xdr:colOff>
      <xdr:row>16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9810750" y="4286250"/>
          <a:ext cx="457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×0.6</a:t>
          </a:r>
        </a:p>
      </xdr:txBody>
    </xdr:sp>
    <xdr:clientData/>
  </xdr:twoCellAnchor>
  <xdr:twoCellAnchor>
    <xdr:from>
      <xdr:col>11</xdr:col>
      <xdr:colOff>857250</xdr:colOff>
      <xdr:row>20</xdr:row>
      <xdr:rowOff>19050</xdr:rowOff>
    </xdr:from>
    <xdr:to>
      <xdr:col>12</xdr:col>
      <xdr:colOff>447675</xdr:colOff>
      <xdr:row>20</xdr:row>
      <xdr:rowOff>219075</xdr:rowOff>
    </xdr:to>
    <xdr:sp>
      <xdr:nvSpPr>
        <xdr:cNvPr id="4" name="Rectangle 9"/>
        <xdr:cNvSpPr>
          <a:spLocks/>
        </xdr:cNvSpPr>
      </xdr:nvSpPr>
      <xdr:spPr>
        <a:xfrm>
          <a:off x="9810750" y="5695950"/>
          <a:ext cx="523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×0.85</a:t>
          </a:r>
        </a:p>
      </xdr:txBody>
    </xdr:sp>
    <xdr:clientData/>
  </xdr:twoCellAnchor>
  <xdr:twoCellAnchor>
    <xdr:from>
      <xdr:col>11</xdr:col>
      <xdr:colOff>857250</xdr:colOff>
      <xdr:row>21</xdr:row>
      <xdr:rowOff>19050</xdr:rowOff>
    </xdr:from>
    <xdr:to>
      <xdr:col>12</xdr:col>
      <xdr:colOff>438150</xdr:colOff>
      <xdr:row>21</xdr:row>
      <xdr:rowOff>219075</xdr:rowOff>
    </xdr:to>
    <xdr:sp>
      <xdr:nvSpPr>
        <xdr:cNvPr id="5" name="Rectangle 10"/>
        <xdr:cNvSpPr>
          <a:spLocks/>
        </xdr:cNvSpPr>
      </xdr:nvSpPr>
      <xdr:spPr>
        <a:xfrm>
          <a:off x="9810750" y="6038850"/>
          <a:ext cx="5143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×0.85</a:t>
          </a:r>
        </a:p>
      </xdr:txBody>
    </xdr:sp>
    <xdr:clientData/>
  </xdr:twoCellAnchor>
  <xdr:twoCellAnchor>
    <xdr:from>
      <xdr:col>11</xdr:col>
      <xdr:colOff>828675</xdr:colOff>
      <xdr:row>19</xdr:row>
      <xdr:rowOff>19050</xdr:rowOff>
    </xdr:from>
    <xdr:to>
      <xdr:col>12</xdr:col>
      <xdr:colOff>438150</xdr:colOff>
      <xdr:row>19</xdr:row>
      <xdr:rowOff>219075</xdr:rowOff>
    </xdr:to>
    <xdr:sp>
      <xdr:nvSpPr>
        <xdr:cNvPr id="6" name="Rectangle 11"/>
        <xdr:cNvSpPr>
          <a:spLocks/>
        </xdr:cNvSpPr>
      </xdr:nvSpPr>
      <xdr:spPr>
        <a:xfrm>
          <a:off x="9782175" y="5353050"/>
          <a:ext cx="542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×0.85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1028700</xdr:colOff>
      <xdr:row>12</xdr:row>
      <xdr:rowOff>0</xdr:rowOff>
    </xdr:from>
    <xdr:to>
      <xdr:col>4</xdr:col>
      <xdr:colOff>742950</xdr:colOff>
      <xdr:row>12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5486400" y="2686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1028700</xdr:colOff>
      <xdr:row>12</xdr:row>
      <xdr:rowOff>0</xdr:rowOff>
    </xdr:from>
    <xdr:to>
      <xdr:col>4</xdr:col>
      <xdr:colOff>742950</xdr:colOff>
      <xdr:row>12</xdr:row>
      <xdr:rowOff>0</xdr:rowOff>
    </xdr:to>
    <xdr:sp>
      <xdr:nvSpPr>
        <xdr:cNvPr id="2" name="AutoShape 12"/>
        <xdr:cNvSpPr>
          <a:spLocks/>
        </xdr:cNvSpPr>
      </xdr:nvSpPr>
      <xdr:spPr>
        <a:xfrm>
          <a:off x="5486400" y="2686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90" zoomScaleNormal="9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25" sqref="M25"/>
    </sheetView>
  </sheetViews>
  <sheetFormatPr defaultColWidth="9.00390625" defaultRowHeight="13.5"/>
  <cols>
    <col min="1" max="2" width="3.00390625" style="0" customWidth="1"/>
    <col min="3" max="3" width="19.875" style="0" customWidth="1"/>
    <col min="4" max="4" width="9.875" style="0" customWidth="1"/>
    <col min="5" max="5" width="11.00390625" style="0" customWidth="1"/>
    <col min="6" max="6" width="11.375" style="0" customWidth="1"/>
    <col min="7" max="7" width="8.75390625" style="0" customWidth="1"/>
    <col min="8" max="8" width="11.00390625" style="0" customWidth="1"/>
    <col min="9" max="9" width="9.50390625" style="0" customWidth="1"/>
    <col min="10" max="10" width="9.125" style="0" customWidth="1"/>
    <col min="11" max="11" width="21.00390625" style="0" customWidth="1"/>
    <col min="12" max="12" width="12.25390625" style="0" customWidth="1"/>
    <col min="13" max="14" width="12.00390625" style="199" customWidth="1"/>
    <col min="15" max="15" width="10.625" style="0" customWidth="1"/>
  </cols>
  <sheetData>
    <row r="1" ht="13.5">
      <c r="O1" s="10">
        <v>40932</v>
      </c>
    </row>
    <row r="2" ht="13.5">
      <c r="O2" s="8" t="s">
        <v>7</v>
      </c>
    </row>
    <row r="3" ht="6" customHeight="1">
      <c r="O3" s="8"/>
    </row>
    <row r="4" spans="1:15" ht="17.25">
      <c r="A4" s="40" t="s">
        <v>30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ht="7.5" customHeight="1"/>
    <row r="6" ht="13.5">
      <c r="O6" s="8" t="s">
        <v>5</v>
      </c>
    </row>
    <row r="7" spans="1:15" ht="16.5" customHeight="1">
      <c r="A7" s="51" t="s">
        <v>4</v>
      </c>
      <c r="B7" s="52"/>
      <c r="C7" s="53"/>
      <c r="D7" s="9" t="s">
        <v>38</v>
      </c>
      <c r="E7" s="15" t="s">
        <v>10</v>
      </c>
      <c r="F7" s="14"/>
      <c r="G7" s="57" t="s">
        <v>18</v>
      </c>
      <c r="H7" s="32" t="s">
        <v>9</v>
      </c>
      <c r="I7" s="19"/>
      <c r="J7" s="19"/>
      <c r="K7" s="20"/>
      <c r="L7" s="31" t="s">
        <v>22</v>
      </c>
      <c r="M7" s="200" t="s">
        <v>315</v>
      </c>
      <c r="N7" s="200" t="s">
        <v>316</v>
      </c>
      <c r="O7" s="21" t="s">
        <v>6</v>
      </c>
    </row>
    <row r="8" spans="1:15" ht="19.5" customHeight="1">
      <c r="A8" s="54"/>
      <c r="B8" s="55"/>
      <c r="C8" s="56"/>
      <c r="D8" s="16" t="s">
        <v>16</v>
      </c>
      <c r="E8" s="16" t="s">
        <v>17</v>
      </c>
      <c r="F8" s="9" t="s">
        <v>11</v>
      </c>
      <c r="G8" s="58"/>
      <c r="H8" s="28" t="s">
        <v>19</v>
      </c>
      <c r="I8" s="20" t="s">
        <v>20</v>
      </c>
      <c r="J8" s="36" t="s">
        <v>21</v>
      </c>
      <c r="K8" s="33" t="s">
        <v>11</v>
      </c>
      <c r="L8" s="29" t="s">
        <v>23</v>
      </c>
      <c r="M8" s="201"/>
      <c r="N8" s="201"/>
      <c r="O8" s="11" t="s">
        <v>33</v>
      </c>
    </row>
    <row r="9" spans="1:15" ht="27" customHeight="1">
      <c r="A9" s="44" t="s">
        <v>0</v>
      </c>
      <c r="B9" s="45"/>
      <c r="C9" s="46"/>
      <c r="D9" s="5">
        <v>3200</v>
      </c>
      <c r="E9" s="5">
        <v>2500</v>
      </c>
      <c r="F9" s="5"/>
      <c r="G9" s="5">
        <f>D9-E9</f>
        <v>700</v>
      </c>
      <c r="H9" s="22"/>
      <c r="I9" s="23"/>
      <c r="J9" s="22"/>
      <c r="K9" s="23"/>
      <c r="L9" s="30">
        <f>E9+H9</f>
        <v>2500</v>
      </c>
      <c r="M9" s="202"/>
      <c r="N9" s="202"/>
      <c r="O9" s="5">
        <v>2500</v>
      </c>
    </row>
    <row r="10" spans="1:15" ht="27" customHeight="1">
      <c r="A10" s="47" t="s">
        <v>1</v>
      </c>
      <c r="B10" s="48"/>
      <c r="C10" s="49"/>
      <c r="D10" s="6">
        <f>D11+D14+D18+D19</f>
        <v>173813</v>
      </c>
      <c r="E10" s="6">
        <f>E11+E14+E18+E19</f>
        <v>105563</v>
      </c>
      <c r="F10" s="6"/>
      <c r="G10" s="6">
        <f>G11+G14+G18+G19</f>
        <v>68250</v>
      </c>
      <c r="H10" s="24">
        <f>H11+H14+H18+H19</f>
        <v>59757</v>
      </c>
      <c r="I10" s="24">
        <f>I11+I14+I18+I19</f>
        <v>48578</v>
      </c>
      <c r="J10" s="24">
        <f>J14+J19</f>
        <v>11179</v>
      </c>
      <c r="K10" s="25"/>
      <c r="L10" s="30">
        <f>E10+H10</f>
        <v>165320</v>
      </c>
      <c r="M10" s="203">
        <f>M11+M14+M18+M19</f>
        <v>18716</v>
      </c>
      <c r="N10" s="203">
        <f>+E10+M10</f>
        <v>124279</v>
      </c>
      <c r="O10" s="6">
        <f>O11+O14+O18+O19</f>
        <v>82882</v>
      </c>
    </row>
    <row r="11" spans="1:15" ht="27" customHeight="1">
      <c r="A11" s="3"/>
      <c r="B11" s="47" t="s">
        <v>31</v>
      </c>
      <c r="C11" s="49"/>
      <c r="D11" s="5">
        <f>D12+D13</f>
        <v>34085</v>
      </c>
      <c r="E11" s="5">
        <f>E12+E13</f>
        <v>31352</v>
      </c>
      <c r="F11" s="5"/>
      <c r="G11" s="5">
        <f>G12+G13</f>
        <v>2733</v>
      </c>
      <c r="H11" s="22">
        <f>H12+H13</f>
        <v>984</v>
      </c>
      <c r="I11" s="23">
        <f>I13</f>
        <v>984</v>
      </c>
      <c r="J11" s="22"/>
      <c r="K11" s="23"/>
      <c r="L11" s="30">
        <f aca="true" t="shared" si="0" ref="L10:L24">E11+H11</f>
        <v>32336</v>
      </c>
      <c r="M11" s="204">
        <f>M12+M13</f>
        <v>984</v>
      </c>
      <c r="N11" s="204">
        <f aca="true" t="shared" si="1" ref="N11:N24">+E11+M11</f>
        <v>32336</v>
      </c>
      <c r="O11" s="5">
        <f>O12+O13</f>
        <v>0</v>
      </c>
    </row>
    <row r="12" spans="1:15" ht="27" customHeight="1">
      <c r="A12" s="3"/>
      <c r="B12" s="3"/>
      <c r="C12" s="4" t="s">
        <v>25</v>
      </c>
      <c r="D12" s="5">
        <v>31352</v>
      </c>
      <c r="E12" s="5">
        <v>31352</v>
      </c>
      <c r="F12" s="5"/>
      <c r="G12" s="5">
        <f>D12-E12</f>
        <v>0</v>
      </c>
      <c r="H12" s="22"/>
      <c r="I12" s="23"/>
      <c r="J12" s="22"/>
      <c r="K12" s="23"/>
      <c r="L12" s="30">
        <f t="shared" si="0"/>
        <v>31352</v>
      </c>
      <c r="M12" s="204"/>
      <c r="N12" s="204">
        <f t="shared" si="1"/>
        <v>31352</v>
      </c>
      <c r="O12" s="5">
        <v>0</v>
      </c>
    </row>
    <row r="13" spans="1:15" ht="27" customHeight="1">
      <c r="A13" s="3"/>
      <c r="B13" s="3"/>
      <c r="C13" s="12" t="s">
        <v>26</v>
      </c>
      <c r="D13" s="5">
        <v>2733</v>
      </c>
      <c r="E13" s="5">
        <v>0</v>
      </c>
      <c r="F13" s="5"/>
      <c r="G13" s="5">
        <f>D13-E13</f>
        <v>2733</v>
      </c>
      <c r="H13" s="22">
        <v>984</v>
      </c>
      <c r="I13" s="23">
        <v>984</v>
      </c>
      <c r="J13" s="22"/>
      <c r="K13" s="39" t="s">
        <v>36</v>
      </c>
      <c r="L13" s="30">
        <f t="shared" si="0"/>
        <v>984</v>
      </c>
      <c r="M13" s="204">
        <v>984</v>
      </c>
      <c r="N13" s="204">
        <f t="shared" si="1"/>
        <v>984</v>
      </c>
      <c r="O13" s="5">
        <v>0</v>
      </c>
    </row>
    <row r="14" spans="1:15" ht="27" customHeight="1">
      <c r="A14" s="3"/>
      <c r="B14" s="50" t="s">
        <v>32</v>
      </c>
      <c r="C14" s="49"/>
      <c r="D14" s="5">
        <f>D15+D16</f>
        <v>100695</v>
      </c>
      <c r="E14" s="5">
        <f>E15+E16</f>
        <v>44546</v>
      </c>
      <c r="F14" s="5"/>
      <c r="G14" s="5">
        <f>G15+G16</f>
        <v>56149</v>
      </c>
      <c r="H14" s="22">
        <f>H15+H16+H17</f>
        <v>53020</v>
      </c>
      <c r="I14" s="22">
        <f>I15+I16+I17</f>
        <v>43221</v>
      </c>
      <c r="J14" s="22">
        <f>J15</f>
        <v>9799</v>
      </c>
      <c r="K14" s="23"/>
      <c r="L14" s="30">
        <f t="shared" si="0"/>
        <v>97566</v>
      </c>
      <c r="M14" s="204">
        <f>M15+M16+M17</f>
        <v>13995</v>
      </c>
      <c r="N14" s="204">
        <f>+E14+M14</f>
        <v>58541</v>
      </c>
      <c r="O14" s="5">
        <f>O15+O16</f>
        <v>52992</v>
      </c>
    </row>
    <row r="15" spans="1:15" ht="39.75" customHeight="1">
      <c r="A15" s="3"/>
      <c r="B15" s="3"/>
      <c r="C15" s="4" t="s">
        <v>27</v>
      </c>
      <c r="D15" s="5">
        <v>77637</v>
      </c>
      <c r="E15" s="5">
        <v>44546</v>
      </c>
      <c r="F15" s="17" t="s">
        <v>12</v>
      </c>
      <c r="G15" s="5">
        <f aca="true" t="shared" si="2" ref="G15:G21">D15-E15</f>
        <v>33091</v>
      </c>
      <c r="H15" s="22">
        <f>I15+J15</f>
        <v>33091</v>
      </c>
      <c r="I15" s="23">
        <v>23292</v>
      </c>
      <c r="J15" s="22">
        <v>9799</v>
      </c>
      <c r="K15" s="34" t="s">
        <v>34</v>
      </c>
      <c r="L15" s="30">
        <f t="shared" si="0"/>
        <v>77637</v>
      </c>
      <c r="M15" s="204">
        <f>+ROUNDUP(77637*0.6,0)-E15</f>
        <v>2037</v>
      </c>
      <c r="N15" s="204">
        <f>+E15+M15</f>
        <v>46583</v>
      </c>
      <c r="O15" s="5">
        <v>42822</v>
      </c>
    </row>
    <row r="16" spans="1:15" ht="27" customHeight="1">
      <c r="A16" s="3"/>
      <c r="B16" s="3"/>
      <c r="C16" s="12" t="s">
        <v>28</v>
      </c>
      <c r="D16" s="5">
        <v>23058</v>
      </c>
      <c r="E16" s="5">
        <v>0</v>
      </c>
      <c r="F16" s="5" t="s">
        <v>15</v>
      </c>
      <c r="G16" s="5">
        <f t="shared" si="2"/>
        <v>23058</v>
      </c>
      <c r="H16" s="22">
        <f>I16+J16</f>
        <v>15600</v>
      </c>
      <c r="I16" s="23">
        <v>15600</v>
      </c>
      <c r="J16" s="22"/>
      <c r="K16" s="39" t="s">
        <v>36</v>
      </c>
      <c r="L16" s="30">
        <f>E16+H16</f>
        <v>15600</v>
      </c>
      <c r="M16" s="204">
        <f>+ROUNDUP(H16*0.6,0)</f>
        <v>9360</v>
      </c>
      <c r="N16" s="204">
        <f t="shared" si="1"/>
        <v>9360</v>
      </c>
      <c r="O16" s="5">
        <v>10170</v>
      </c>
    </row>
    <row r="17" spans="1:15" ht="27" customHeight="1">
      <c r="A17" s="3"/>
      <c r="B17" s="3"/>
      <c r="C17" s="12" t="s">
        <v>35</v>
      </c>
      <c r="D17" s="5"/>
      <c r="E17" s="5"/>
      <c r="F17" s="5"/>
      <c r="G17" s="5"/>
      <c r="H17" s="22">
        <v>4329</v>
      </c>
      <c r="I17" s="23">
        <v>4329</v>
      </c>
      <c r="J17" s="22"/>
      <c r="K17" s="39" t="s">
        <v>37</v>
      </c>
      <c r="L17" s="30">
        <f>E17+H17</f>
        <v>4329</v>
      </c>
      <c r="M17" s="204">
        <f>+ROUNDUP(H17*0.6,0)</f>
        <v>2598</v>
      </c>
      <c r="N17" s="204">
        <f t="shared" si="1"/>
        <v>2598</v>
      </c>
      <c r="O17" s="5">
        <v>0</v>
      </c>
    </row>
    <row r="18" spans="1:15" ht="30" customHeight="1">
      <c r="A18" s="3"/>
      <c r="B18" s="50" t="s">
        <v>29</v>
      </c>
      <c r="C18" s="49"/>
      <c r="D18" s="5">
        <v>6540</v>
      </c>
      <c r="E18" s="5">
        <v>6540</v>
      </c>
      <c r="F18" s="5"/>
      <c r="G18" s="5">
        <f t="shared" si="2"/>
        <v>0</v>
      </c>
      <c r="H18" s="22"/>
      <c r="I18" s="23"/>
      <c r="J18" s="22"/>
      <c r="K18" s="23"/>
      <c r="L18" s="30">
        <f t="shared" si="0"/>
        <v>6540</v>
      </c>
      <c r="M18" s="204"/>
      <c r="N18" s="204">
        <f t="shared" si="1"/>
        <v>6540</v>
      </c>
      <c r="O18" s="5">
        <v>6600</v>
      </c>
    </row>
    <row r="19" spans="1:15" ht="27" customHeight="1">
      <c r="A19" s="3"/>
      <c r="B19" s="50" t="s">
        <v>8</v>
      </c>
      <c r="C19" s="49"/>
      <c r="D19" s="5">
        <f>D20+D21</f>
        <v>32493</v>
      </c>
      <c r="E19" s="5">
        <f>E20+E21</f>
        <v>23125</v>
      </c>
      <c r="F19" s="5"/>
      <c r="G19" s="5">
        <f>G20+G21</f>
        <v>9368</v>
      </c>
      <c r="H19" s="22">
        <f>H20+H21+H22</f>
        <v>5753</v>
      </c>
      <c r="I19" s="22">
        <f>I20+I21+I22</f>
        <v>4373</v>
      </c>
      <c r="J19" s="22">
        <f>J20</f>
        <v>1380</v>
      </c>
      <c r="K19" s="23"/>
      <c r="L19" s="30">
        <f t="shared" si="0"/>
        <v>28878</v>
      </c>
      <c r="M19" s="204">
        <f>M20+M21+M22</f>
        <v>3737</v>
      </c>
      <c r="N19" s="204">
        <f t="shared" si="1"/>
        <v>26862</v>
      </c>
      <c r="O19" s="5">
        <f>O20+O21</f>
        <v>23290</v>
      </c>
    </row>
    <row r="20" spans="1:15" ht="27" customHeight="1">
      <c r="A20" s="3"/>
      <c r="B20" s="13"/>
      <c r="C20" s="4" t="s">
        <v>27</v>
      </c>
      <c r="D20" s="6">
        <v>27228</v>
      </c>
      <c r="E20" s="6">
        <v>23125</v>
      </c>
      <c r="F20" s="18" t="s">
        <v>13</v>
      </c>
      <c r="G20" s="5">
        <f t="shared" si="2"/>
        <v>4103</v>
      </c>
      <c r="H20" s="22">
        <f>I20+J20</f>
        <v>1380</v>
      </c>
      <c r="I20" s="25"/>
      <c r="J20" s="24">
        <v>1380</v>
      </c>
      <c r="K20" s="35" t="s">
        <v>24</v>
      </c>
      <c r="L20" s="30">
        <f t="shared" si="0"/>
        <v>24505</v>
      </c>
      <c r="M20" s="204">
        <f>+ROUNDUP(27228*0.85,0)-E20</f>
        <v>19</v>
      </c>
      <c r="N20" s="204">
        <f t="shared" si="1"/>
        <v>23144</v>
      </c>
      <c r="O20" s="6">
        <v>20982</v>
      </c>
    </row>
    <row r="21" spans="1:15" ht="27" customHeight="1">
      <c r="A21" s="3"/>
      <c r="B21" s="3"/>
      <c r="C21" s="12" t="s">
        <v>28</v>
      </c>
      <c r="D21" s="5">
        <v>5265</v>
      </c>
      <c r="E21" s="5">
        <v>0</v>
      </c>
      <c r="F21" s="5" t="s">
        <v>14</v>
      </c>
      <c r="G21" s="5">
        <f t="shared" si="2"/>
        <v>5265</v>
      </c>
      <c r="H21" s="22">
        <f>I21+J21</f>
        <v>3071</v>
      </c>
      <c r="I21" s="23">
        <v>3071</v>
      </c>
      <c r="J21" s="22"/>
      <c r="K21" s="39" t="s">
        <v>36</v>
      </c>
      <c r="L21" s="30">
        <f t="shared" si="0"/>
        <v>3071</v>
      </c>
      <c r="M21" s="204">
        <f>+ROUNDUP(H21*0.85,0)</f>
        <v>2611</v>
      </c>
      <c r="N21" s="204">
        <f t="shared" si="1"/>
        <v>2611</v>
      </c>
      <c r="O21" s="5">
        <v>2308</v>
      </c>
    </row>
    <row r="22" spans="1:15" ht="27" customHeight="1">
      <c r="A22" s="3"/>
      <c r="B22" s="37"/>
      <c r="C22" s="12" t="s">
        <v>35</v>
      </c>
      <c r="D22" s="7"/>
      <c r="E22" s="7"/>
      <c r="F22" s="7"/>
      <c r="G22" s="7"/>
      <c r="H22" s="26">
        <v>1302</v>
      </c>
      <c r="I22" s="27">
        <v>1302</v>
      </c>
      <c r="J22" s="26"/>
      <c r="K22" s="39" t="s">
        <v>37</v>
      </c>
      <c r="L22" s="30">
        <f t="shared" si="0"/>
        <v>1302</v>
      </c>
      <c r="M22" s="204">
        <f>+ROUNDUP(H22*0.85,0)</f>
        <v>1107</v>
      </c>
      <c r="N22" s="205">
        <f t="shared" si="1"/>
        <v>1107</v>
      </c>
      <c r="O22" s="7">
        <v>0</v>
      </c>
    </row>
    <row r="23" spans="1:15" ht="27" customHeight="1">
      <c r="A23" s="1" t="s">
        <v>2</v>
      </c>
      <c r="B23" s="2"/>
      <c r="C23" s="2"/>
      <c r="D23" s="7">
        <v>15263</v>
      </c>
      <c r="E23" s="7">
        <v>15263</v>
      </c>
      <c r="F23" s="7"/>
      <c r="G23" s="7">
        <v>0</v>
      </c>
      <c r="H23" s="26"/>
      <c r="I23" s="27"/>
      <c r="J23" s="26"/>
      <c r="K23" s="27"/>
      <c r="L23" s="38">
        <f t="shared" si="0"/>
        <v>15263</v>
      </c>
      <c r="M23" s="205"/>
      <c r="N23" s="205">
        <f t="shared" si="1"/>
        <v>15263</v>
      </c>
      <c r="O23" s="7">
        <v>22000</v>
      </c>
    </row>
    <row r="24" spans="1:15" ht="27" customHeight="1">
      <c r="A24" s="41" t="s">
        <v>3</v>
      </c>
      <c r="B24" s="42"/>
      <c r="C24" s="43"/>
      <c r="D24" s="5">
        <f>D9+D10+D23</f>
        <v>192276</v>
      </c>
      <c r="E24" s="5">
        <f>E9+E10+E23</f>
        <v>123326</v>
      </c>
      <c r="F24" s="5"/>
      <c r="G24" s="5">
        <f>G9+G10+G23</f>
        <v>68950</v>
      </c>
      <c r="H24" s="22">
        <f>H9+H10+H23</f>
        <v>59757</v>
      </c>
      <c r="I24" s="22">
        <f>I9+I10+I23</f>
        <v>48578</v>
      </c>
      <c r="J24" s="22">
        <f>J9+J10+J23</f>
        <v>11179</v>
      </c>
      <c r="K24" s="23"/>
      <c r="L24" s="30">
        <f t="shared" si="0"/>
        <v>183083</v>
      </c>
      <c r="M24" s="204">
        <f>M9+M10+M23</f>
        <v>18716</v>
      </c>
      <c r="N24" s="204">
        <f>+E24+M24</f>
        <v>142042</v>
      </c>
      <c r="O24" s="5">
        <f>O9+O10+O23</f>
        <v>107382</v>
      </c>
    </row>
  </sheetData>
  <mergeCells count="12">
    <mergeCell ref="M7:M8"/>
    <mergeCell ref="N7:N8"/>
    <mergeCell ref="A4:O4"/>
    <mergeCell ref="A24:C24"/>
    <mergeCell ref="A9:C9"/>
    <mergeCell ref="A10:C10"/>
    <mergeCell ref="B11:C11"/>
    <mergeCell ref="B14:C14"/>
    <mergeCell ref="B19:C19"/>
    <mergeCell ref="B18:C18"/>
    <mergeCell ref="A7:C8"/>
    <mergeCell ref="G7:G8"/>
  </mergeCells>
  <printOptions/>
  <pageMargins left="0.56" right="0.31" top="0.65" bottom="0.32" header="0.512" footer="0.2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3"/>
  <sheetViews>
    <sheetView view="pageBreakPreview" zoomScale="75" zoomScaleNormal="75" zoomScaleSheetLayoutView="75" workbookViewId="0" topLeftCell="A1">
      <pane xSplit="3" ySplit="4" topLeftCell="F1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U33" sqref="U33"/>
    </sheetView>
  </sheetViews>
  <sheetFormatPr defaultColWidth="9.00390625" defaultRowHeight="13.5"/>
  <cols>
    <col min="1" max="1" width="5.75390625" style="108" customWidth="1"/>
    <col min="2" max="2" width="11.50390625" style="60" customWidth="1"/>
    <col min="3" max="3" width="23.50390625" style="60" customWidth="1"/>
    <col min="4" max="4" width="17.75390625" style="60" customWidth="1"/>
    <col min="5" max="5" width="13.50390625" style="60" customWidth="1"/>
    <col min="6" max="6" width="19.875" style="60" customWidth="1"/>
    <col min="7" max="7" width="12.75390625" style="60" customWidth="1"/>
    <col min="8" max="9" width="14.375" style="60" customWidth="1"/>
    <col min="10" max="11" width="9.50390625" style="60" customWidth="1"/>
    <col min="12" max="12" width="1.875" style="60" customWidth="1"/>
    <col min="13" max="13" width="7.75390625" style="60" customWidth="1"/>
    <col min="14" max="14" width="12.50390625" style="60" customWidth="1"/>
    <col min="15" max="15" width="7.50390625" style="60" customWidth="1"/>
    <col min="16" max="16" width="11.25390625" style="60" customWidth="1"/>
    <col min="17" max="17" width="7.50390625" style="60" customWidth="1"/>
    <col min="18" max="18" width="12.75390625" style="60" customWidth="1"/>
    <col min="19" max="19" width="3.25390625" style="60" customWidth="1"/>
    <col min="20" max="16384" width="9.00390625" style="60" customWidth="1"/>
  </cols>
  <sheetData>
    <row r="1" spans="1:18" ht="21">
      <c r="A1" s="59" t="s">
        <v>39</v>
      </c>
      <c r="C1" s="61"/>
      <c r="R1" s="62"/>
    </row>
    <row r="2" ht="9.75" customHeight="1">
      <c r="A2" s="63"/>
    </row>
    <row r="3" spans="1:18" ht="18" customHeight="1" thickBot="1">
      <c r="A3" s="63" t="s">
        <v>40</v>
      </c>
      <c r="J3" s="62"/>
      <c r="K3" s="62" t="s">
        <v>41</v>
      </c>
      <c r="M3" s="64" t="s">
        <v>6</v>
      </c>
      <c r="R3" s="62" t="s">
        <v>41</v>
      </c>
    </row>
    <row r="4" spans="1:18" ht="27.75" customHeight="1">
      <c r="A4" s="65" t="s">
        <v>42</v>
      </c>
      <c r="B4" s="66" t="s">
        <v>43</v>
      </c>
      <c r="C4" s="66" t="s">
        <v>44</v>
      </c>
      <c r="D4" s="66" t="s">
        <v>45</v>
      </c>
      <c r="E4" s="67" t="s">
        <v>46</v>
      </c>
      <c r="F4" s="67"/>
      <c r="G4" s="68" t="s">
        <v>47</v>
      </c>
      <c r="H4" s="66" t="s">
        <v>48</v>
      </c>
      <c r="I4" s="69" t="s">
        <v>49</v>
      </c>
      <c r="J4" s="70" t="s">
        <v>50</v>
      </c>
      <c r="K4" s="71" t="s">
        <v>51</v>
      </c>
      <c r="M4" s="72" t="s">
        <v>52</v>
      </c>
      <c r="N4" s="73" t="s">
        <v>53</v>
      </c>
      <c r="O4" s="72" t="s">
        <v>54</v>
      </c>
      <c r="P4" s="73" t="s">
        <v>55</v>
      </c>
      <c r="Q4" s="72" t="s">
        <v>56</v>
      </c>
      <c r="R4" s="73" t="s">
        <v>57</v>
      </c>
    </row>
    <row r="5" spans="1:19" ht="18" customHeight="1">
      <c r="A5" s="74" t="s">
        <v>58</v>
      </c>
      <c r="B5" s="75" t="s">
        <v>59</v>
      </c>
      <c r="C5" s="75" t="s">
        <v>60</v>
      </c>
      <c r="D5" s="76" t="s">
        <v>61</v>
      </c>
      <c r="E5" s="77" t="s">
        <v>62</v>
      </c>
      <c r="F5" s="77" t="s">
        <v>63</v>
      </c>
      <c r="G5" s="75">
        <v>1</v>
      </c>
      <c r="H5" s="78">
        <v>15000000</v>
      </c>
      <c r="I5" s="79">
        <f>R5</f>
        <v>6750000</v>
      </c>
      <c r="J5" s="80"/>
      <c r="K5" s="81"/>
      <c r="M5" s="82">
        <v>0.45</v>
      </c>
      <c r="N5" s="83">
        <f>INT(H5*M5)</f>
        <v>6750000</v>
      </c>
      <c r="O5" s="84">
        <f>IF(J5="有",0.5-M5,0)</f>
        <v>0</v>
      </c>
      <c r="P5" s="83">
        <f>INT(H5*(M5+O5))-N5</f>
        <v>0</v>
      </c>
      <c r="Q5" s="84">
        <f>+O5+M5</f>
        <v>0.45</v>
      </c>
      <c r="R5" s="83">
        <f>+P5+N5</f>
        <v>6750000</v>
      </c>
      <c r="S5" s="60" t="str">
        <f>IF(R5=I5,"○","×")</f>
        <v>○</v>
      </c>
    </row>
    <row r="6" spans="1:18" ht="18" customHeight="1">
      <c r="A6" s="85"/>
      <c r="B6" s="86" t="s">
        <v>64</v>
      </c>
      <c r="C6" s="42"/>
      <c r="D6" s="42"/>
      <c r="E6" s="42"/>
      <c r="F6" s="43"/>
      <c r="G6" s="87">
        <f>G5</f>
        <v>1</v>
      </c>
      <c r="H6" s="88">
        <f>H5</f>
        <v>15000000</v>
      </c>
      <c r="I6" s="89">
        <f>I5</f>
        <v>6750000</v>
      </c>
      <c r="J6" s="90"/>
      <c r="K6" s="91"/>
      <c r="M6" s="92"/>
      <c r="N6" s="89">
        <f>N5</f>
        <v>6750000</v>
      </c>
      <c r="O6" s="92"/>
      <c r="P6" s="89">
        <f>P5</f>
        <v>0</v>
      </c>
      <c r="Q6" s="92"/>
      <c r="R6" s="89">
        <f>R5</f>
        <v>6750000</v>
      </c>
    </row>
    <row r="7" spans="1:19" ht="16.5" customHeight="1">
      <c r="A7" s="93" t="s">
        <v>65</v>
      </c>
      <c r="B7" s="77" t="s">
        <v>66</v>
      </c>
      <c r="C7" s="73" t="s">
        <v>67</v>
      </c>
      <c r="D7" s="76" t="s">
        <v>68</v>
      </c>
      <c r="E7" s="77"/>
      <c r="F7" s="77" t="s">
        <v>69</v>
      </c>
      <c r="G7" s="77">
        <v>1</v>
      </c>
      <c r="H7" s="94">
        <v>20000000</v>
      </c>
      <c r="I7" s="79">
        <v>9000000</v>
      </c>
      <c r="J7" s="95" t="s">
        <v>70</v>
      </c>
      <c r="K7" s="96" t="s">
        <v>70</v>
      </c>
      <c r="M7" s="84">
        <v>0.45</v>
      </c>
      <c r="N7" s="83">
        <f>INT(H7*M7)</f>
        <v>9000000</v>
      </c>
      <c r="O7" s="84">
        <v>0</v>
      </c>
      <c r="P7" s="83">
        <f>INT(H7*(M7+O7))-N7</f>
        <v>0</v>
      </c>
      <c r="Q7" s="84">
        <f aca="true" t="shared" si="0" ref="Q7:R10">+O7+M7</f>
        <v>0.45</v>
      </c>
      <c r="R7" s="83">
        <f t="shared" si="0"/>
        <v>9000000</v>
      </c>
      <c r="S7" s="60" t="str">
        <f>IF(R7=I7,"○","×")</f>
        <v>○</v>
      </c>
    </row>
    <row r="8" spans="1:19" ht="16.5" customHeight="1">
      <c r="A8" s="93"/>
      <c r="B8" s="77" t="s">
        <v>71</v>
      </c>
      <c r="C8" s="73" t="s">
        <v>71</v>
      </c>
      <c r="D8" s="76" t="s">
        <v>72</v>
      </c>
      <c r="E8" s="77"/>
      <c r="F8" s="77" t="s">
        <v>73</v>
      </c>
      <c r="G8" s="77">
        <v>1</v>
      </c>
      <c r="H8" s="94">
        <v>15000000</v>
      </c>
      <c r="I8" s="79">
        <v>6750000</v>
      </c>
      <c r="J8" s="95" t="s">
        <v>70</v>
      </c>
      <c r="K8" s="96" t="s">
        <v>70</v>
      </c>
      <c r="M8" s="84">
        <v>0.45</v>
      </c>
      <c r="N8" s="83">
        <f>INT(H8*M8)</f>
        <v>6750000</v>
      </c>
      <c r="O8" s="84">
        <v>0</v>
      </c>
      <c r="P8" s="83">
        <f>INT(H8*(M8+O8))-N8</f>
        <v>0</v>
      </c>
      <c r="Q8" s="84">
        <f t="shared" si="0"/>
        <v>0.45</v>
      </c>
      <c r="R8" s="83">
        <f t="shared" si="0"/>
        <v>6750000</v>
      </c>
      <c r="S8" s="60" t="str">
        <f>IF(R8=I8,"○","×")</f>
        <v>○</v>
      </c>
    </row>
    <row r="9" spans="1:19" ht="16.5" customHeight="1">
      <c r="A9" s="93"/>
      <c r="B9" s="77" t="s">
        <v>71</v>
      </c>
      <c r="C9" s="73" t="s">
        <v>71</v>
      </c>
      <c r="D9" s="73" t="s">
        <v>74</v>
      </c>
      <c r="E9" s="77"/>
      <c r="F9" s="77" t="s">
        <v>75</v>
      </c>
      <c r="G9" s="77">
        <v>1</v>
      </c>
      <c r="H9" s="97">
        <v>9000000</v>
      </c>
      <c r="I9" s="79">
        <v>4500000</v>
      </c>
      <c r="J9" s="95" t="s">
        <v>70</v>
      </c>
      <c r="K9" s="96"/>
      <c r="M9" s="84">
        <v>0.45</v>
      </c>
      <c r="N9" s="83">
        <f>INT(H9*M9)</f>
        <v>4050000</v>
      </c>
      <c r="O9" s="84">
        <f>IF(J9="有",0.5-M9,0)</f>
        <v>0.04999999999999999</v>
      </c>
      <c r="P9" s="83">
        <f>INT(H9*(M9+O9))-N9</f>
        <v>450000</v>
      </c>
      <c r="Q9" s="84">
        <f t="shared" si="0"/>
        <v>0.5</v>
      </c>
      <c r="R9" s="83">
        <f t="shared" si="0"/>
        <v>4500000</v>
      </c>
      <c r="S9" s="60" t="str">
        <f>IF(R9=I9,"○","×")</f>
        <v>○</v>
      </c>
    </row>
    <row r="10" spans="1:19" ht="16.5" customHeight="1">
      <c r="A10" s="93"/>
      <c r="B10" s="77" t="s">
        <v>76</v>
      </c>
      <c r="C10" s="73" t="s">
        <v>77</v>
      </c>
      <c r="D10" s="76" t="s">
        <v>78</v>
      </c>
      <c r="E10" s="77" t="s">
        <v>79</v>
      </c>
      <c r="F10" s="77" t="s">
        <v>80</v>
      </c>
      <c r="G10" s="77">
        <v>1</v>
      </c>
      <c r="H10" s="94">
        <v>10670000</v>
      </c>
      <c r="I10" s="79">
        <f>+H10*0.5</f>
        <v>5335000</v>
      </c>
      <c r="J10" s="95" t="s">
        <v>81</v>
      </c>
      <c r="K10" s="96"/>
      <c r="M10" s="84">
        <v>0.45</v>
      </c>
      <c r="N10" s="83">
        <f>INT(H10*M10)</f>
        <v>4801500</v>
      </c>
      <c r="O10" s="84">
        <f>IF(J10="有",0.5-M10,0)</f>
        <v>0.04999999999999999</v>
      </c>
      <c r="P10" s="83">
        <f>INT(H10*(M10+O10))-N10</f>
        <v>533500</v>
      </c>
      <c r="Q10" s="84">
        <f t="shared" si="0"/>
        <v>0.5</v>
      </c>
      <c r="R10" s="83">
        <f t="shared" si="0"/>
        <v>5335000</v>
      </c>
      <c r="S10" s="60" t="str">
        <f>IF(R10=I10,"○","×")</f>
        <v>○</v>
      </c>
    </row>
    <row r="11" spans="1:18" ht="16.5" customHeight="1">
      <c r="A11" s="93"/>
      <c r="B11" s="86" t="s">
        <v>64</v>
      </c>
      <c r="C11" s="42"/>
      <c r="D11" s="42"/>
      <c r="E11" s="42"/>
      <c r="F11" s="43"/>
      <c r="G11" s="87">
        <f>SUM(G7:G10)</f>
        <v>4</v>
      </c>
      <c r="H11" s="88">
        <f>SUM(H7:H10)</f>
        <v>54670000</v>
      </c>
      <c r="I11" s="88">
        <f>SUM(I7:I10)</f>
        <v>25585000</v>
      </c>
      <c r="J11" s="90"/>
      <c r="K11" s="91"/>
      <c r="M11" s="98"/>
      <c r="N11" s="99">
        <f>SUM(N7:N10)</f>
        <v>24601500</v>
      </c>
      <c r="O11" s="98"/>
      <c r="P11" s="99">
        <f>SUM(P7:P10)</f>
        <v>983500</v>
      </c>
      <c r="Q11" s="98"/>
      <c r="R11" s="99">
        <f>SUM(R7:R10)</f>
        <v>25585000</v>
      </c>
    </row>
    <row r="12" spans="1:18" ht="16.5" customHeight="1" thickBot="1">
      <c r="A12" s="100" t="s">
        <v>82</v>
      </c>
      <c r="B12" s="101"/>
      <c r="C12" s="101"/>
      <c r="D12" s="101"/>
      <c r="E12" s="101"/>
      <c r="F12" s="102"/>
      <c r="G12" s="103">
        <f>G6+G11</f>
        <v>5</v>
      </c>
      <c r="H12" s="104">
        <f>H6+H11</f>
        <v>69670000</v>
      </c>
      <c r="I12" s="104">
        <f>I6+I11</f>
        <v>32335000</v>
      </c>
      <c r="J12" s="105">
        <v>4</v>
      </c>
      <c r="K12" s="106">
        <v>2</v>
      </c>
      <c r="M12" s="104"/>
      <c r="N12" s="107">
        <f>N6+N11</f>
        <v>31351500</v>
      </c>
      <c r="O12" s="104"/>
      <c r="P12" s="107">
        <f>P6+P11</f>
        <v>983500</v>
      </c>
      <c r="Q12" s="104"/>
      <c r="R12" s="107">
        <f>R6+R11</f>
        <v>32335000</v>
      </c>
    </row>
    <row r="13" spans="2:18" ht="18" customHeight="1">
      <c r="B13" s="108"/>
      <c r="C13" s="108"/>
      <c r="D13" s="108"/>
      <c r="E13" s="108"/>
      <c r="F13" s="108"/>
      <c r="G13" s="108"/>
      <c r="N13" s="109"/>
      <c r="P13" s="109"/>
      <c r="R13" s="109"/>
    </row>
    <row r="14" spans="1:18" ht="17.25" customHeight="1" thickBot="1">
      <c r="A14" s="110" t="s">
        <v>83</v>
      </c>
      <c r="B14" s="108"/>
      <c r="C14" s="108"/>
      <c r="D14" s="108"/>
      <c r="E14" s="108"/>
      <c r="F14" s="108"/>
      <c r="G14" s="108"/>
      <c r="J14" s="62"/>
      <c r="K14" s="62" t="s">
        <v>41</v>
      </c>
      <c r="M14" s="64" t="s">
        <v>6</v>
      </c>
      <c r="N14" s="109"/>
      <c r="P14" s="109"/>
      <c r="R14" s="62" t="s">
        <v>41</v>
      </c>
    </row>
    <row r="15" spans="1:18" ht="32.25" customHeight="1">
      <c r="A15" s="65" t="s">
        <v>42</v>
      </c>
      <c r="B15" s="66" t="s">
        <v>43</v>
      </c>
      <c r="C15" s="66" t="s">
        <v>44</v>
      </c>
      <c r="D15" s="66" t="s">
        <v>45</v>
      </c>
      <c r="E15" s="67" t="s">
        <v>46</v>
      </c>
      <c r="F15" s="67"/>
      <c r="G15" s="68" t="s">
        <v>47</v>
      </c>
      <c r="H15" s="66" t="s">
        <v>48</v>
      </c>
      <c r="I15" s="69" t="s">
        <v>49</v>
      </c>
      <c r="J15" s="70" t="s">
        <v>50</v>
      </c>
      <c r="K15" s="71" t="s">
        <v>51</v>
      </c>
      <c r="M15" s="72" t="s">
        <v>84</v>
      </c>
      <c r="N15" s="73" t="s">
        <v>85</v>
      </c>
      <c r="O15" s="72" t="s">
        <v>86</v>
      </c>
      <c r="P15" s="73" t="s">
        <v>87</v>
      </c>
      <c r="Q15" s="72" t="s">
        <v>56</v>
      </c>
      <c r="R15" s="73" t="s">
        <v>57</v>
      </c>
    </row>
    <row r="16" spans="1:19" ht="17.25" customHeight="1">
      <c r="A16" s="74" t="s">
        <v>88</v>
      </c>
      <c r="B16" s="111" t="s">
        <v>89</v>
      </c>
      <c r="C16" s="112" t="s">
        <v>90</v>
      </c>
      <c r="D16" s="113" t="s">
        <v>91</v>
      </c>
      <c r="E16" s="111"/>
      <c r="F16" s="111"/>
      <c r="G16" s="114">
        <v>1</v>
      </c>
      <c r="H16" s="115">
        <v>12000000</v>
      </c>
      <c r="I16" s="115">
        <f>+R16</f>
        <v>4800000</v>
      </c>
      <c r="J16" s="116" t="s">
        <v>70</v>
      </c>
      <c r="K16" s="117" t="s">
        <v>70</v>
      </c>
      <c r="M16" s="84">
        <v>0.3</v>
      </c>
      <c r="N16" s="118">
        <f>INT(H16*M16)</f>
        <v>3600000</v>
      </c>
      <c r="O16" s="84">
        <v>0.1</v>
      </c>
      <c r="P16" s="118">
        <f>INT(H16*(M16+O16))-N16</f>
        <v>1200000</v>
      </c>
      <c r="Q16" s="84">
        <f>+O16+M16</f>
        <v>0.4</v>
      </c>
      <c r="R16" s="118">
        <f>+P16+N16</f>
        <v>4800000</v>
      </c>
      <c r="S16" s="60" t="s">
        <v>92</v>
      </c>
    </row>
    <row r="17" spans="1:19" ht="17.25" customHeight="1">
      <c r="A17" s="119"/>
      <c r="B17" s="75" t="s">
        <v>89</v>
      </c>
      <c r="C17" s="120" t="s">
        <v>93</v>
      </c>
      <c r="D17" s="121" t="s">
        <v>94</v>
      </c>
      <c r="E17" s="75"/>
      <c r="F17" s="75"/>
      <c r="G17" s="76">
        <v>1</v>
      </c>
      <c r="H17" s="122">
        <v>10000000</v>
      </c>
      <c r="I17" s="83">
        <f>+R17</f>
        <v>5000000</v>
      </c>
      <c r="J17" s="123" t="s">
        <v>70</v>
      </c>
      <c r="K17" s="117"/>
      <c r="M17" s="84">
        <v>0.3</v>
      </c>
      <c r="N17" s="118">
        <f>INT(H17*M17)</f>
        <v>3000000</v>
      </c>
      <c r="O17" s="84">
        <f>IF(J17="有",0.5-M17,0)</f>
        <v>0.2</v>
      </c>
      <c r="P17" s="118">
        <f>INT(H17*(M17+O17))-N17</f>
        <v>2000000</v>
      </c>
      <c r="Q17" s="84">
        <f>+O17+M17</f>
        <v>0.5</v>
      </c>
      <c r="R17" s="118">
        <f>+P17+N17</f>
        <v>5000000</v>
      </c>
      <c r="S17" s="60" t="str">
        <f>IF(R17=I17,"○","×")</f>
        <v>○</v>
      </c>
    </row>
    <row r="18" spans="1:18" ht="17.25" customHeight="1">
      <c r="A18" s="124"/>
      <c r="B18" s="86" t="s">
        <v>64</v>
      </c>
      <c r="C18" s="42"/>
      <c r="D18" s="42"/>
      <c r="E18" s="42"/>
      <c r="F18" s="43"/>
      <c r="G18" s="125">
        <f>G16+G17</f>
        <v>2</v>
      </c>
      <c r="H18" s="89">
        <f>H16+H17</f>
        <v>22000000</v>
      </c>
      <c r="I18" s="89">
        <f>I16+I17</f>
        <v>9800000</v>
      </c>
      <c r="J18" s="90">
        <v>2</v>
      </c>
      <c r="K18" s="91">
        <v>1</v>
      </c>
      <c r="M18" s="92"/>
      <c r="N18" s="126">
        <f>N16+N17</f>
        <v>6600000</v>
      </c>
      <c r="O18" s="92"/>
      <c r="P18" s="126">
        <f>P16+P17</f>
        <v>3200000</v>
      </c>
      <c r="Q18" s="92"/>
      <c r="R18" s="126">
        <f>R16+R17</f>
        <v>9800000</v>
      </c>
    </row>
    <row r="19" spans="1:19" ht="17.25" customHeight="1">
      <c r="A19" s="74" t="s">
        <v>95</v>
      </c>
      <c r="B19" s="77" t="s">
        <v>96</v>
      </c>
      <c r="C19" s="127" t="s">
        <v>97</v>
      </c>
      <c r="D19" s="73" t="s">
        <v>98</v>
      </c>
      <c r="E19" s="77" t="s">
        <v>99</v>
      </c>
      <c r="F19" s="77" t="s">
        <v>100</v>
      </c>
      <c r="G19" s="77">
        <v>1</v>
      </c>
      <c r="H19" s="118">
        <v>3000000</v>
      </c>
      <c r="I19" s="128">
        <f aca="true" t="shared" si="1" ref="I19:I26">R19</f>
        <v>900000</v>
      </c>
      <c r="J19" s="80"/>
      <c r="K19" s="81"/>
      <c r="M19" s="84">
        <v>0.3</v>
      </c>
      <c r="N19" s="118">
        <f aca="true" t="shared" si="2" ref="N19:N27">INT(H19*M19)</f>
        <v>900000</v>
      </c>
      <c r="O19" s="84">
        <f>IF(J19="有",0.5-M19,0)</f>
        <v>0</v>
      </c>
      <c r="P19" s="118">
        <f aca="true" t="shared" si="3" ref="P19:P27">INT(H19*(M19+O19))-N19</f>
        <v>0</v>
      </c>
      <c r="Q19" s="84">
        <f aca="true" t="shared" si="4" ref="Q19:R27">+O19+M19</f>
        <v>0.3</v>
      </c>
      <c r="R19" s="118">
        <f t="shared" si="4"/>
        <v>900000</v>
      </c>
      <c r="S19" s="60" t="str">
        <f aca="true" t="shared" si="5" ref="S19:S27">IF(R19=I19,"○","×")</f>
        <v>○</v>
      </c>
    </row>
    <row r="20" spans="1:19" ht="17.25" customHeight="1">
      <c r="A20" s="119"/>
      <c r="B20" s="77" t="s">
        <v>101</v>
      </c>
      <c r="C20" s="127" t="s">
        <v>102</v>
      </c>
      <c r="D20" s="73" t="s">
        <v>103</v>
      </c>
      <c r="E20" s="77" t="s">
        <v>104</v>
      </c>
      <c r="F20" s="77" t="s">
        <v>105</v>
      </c>
      <c r="G20" s="77">
        <v>1</v>
      </c>
      <c r="H20" s="118">
        <v>10000000</v>
      </c>
      <c r="I20" s="128">
        <f>R20</f>
        <v>5000000</v>
      </c>
      <c r="J20" s="95" t="s">
        <v>106</v>
      </c>
      <c r="K20" s="96"/>
      <c r="M20" s="84">
        <v>0.3</v>
      </c>
      <c r="N20" s="118">
        <f t="shared" si="2"/>
        <v>3000000</v>
      </c>
      <c r="O20" s="84">
        <f aca="true" t="shared" si="6" ref="O20:O27">IF(J20="有",0.5-M20,0)</f>
        <v>0.2</v>
      </c>
      <c r="P20" s="118">
        <f t="shared" si="3"/>
        <v>2000000</v>
      </c>
      <c r="Q20" s="84">
        <f t="shared" si="4"/>
        <v>0.5</v>
      </c>
      <c r="R20" s="118">
        <f t="shared" si="4"/>
        <v>5000000</v>
      </c>
      <c r="S20" s="60" t="str">
        <f t="shared" si="5"/>
        <v>○</v>
      </c>
    </row>
    <row r="21" spans="1:19" ht="17.25" customHeight="1">
      <c r="A21" s="119"/>
      <c r="B21" s="77" t="s">
        <v>101</v>
      </c>
      <c r="C21" s="127" t="s">
        <v>107</v>
      </c>
      <c r="D21" s="73" t="s">
        <v>108</v>
      </c>
      <c r="E21" s="77" t="s">
        <v>109</v>
      </c>
      <c r="F21" s="77" t="s">
        <v>110</v>
      </c>
      <c r="G21" s="77">
        <v>1</v>
      </c>
      <c r="H21" s="118">
        <v>10290000</v>
      </c>
      <c r="I21" s="128">
        <f t="shared" si="1"/>
        <v>4116000</v>
      </c>
      <c r="J21" s="95" t="s">
        <v>106</v>
      </c>
      <c r="K21" s="96" t="s">
        <v>106</v>
      </c>
      <c r="M21" s="84">
        <v>0.3</v>
      </c>
      <c r="N21" s="118">
        <f t="shared" si="2"/>
        <v>3087000</v>
      </c>
      <c r="O21" s="84">
        <v>0.1</v>
      </c>
      <c r="P21" s="118">
        <f t="shared" si="3"/>
        <v>1029000</v>
      </c>
      <c r="Q21" s="84">
        <f t="shared" si="4"/>
        <v>0.4</v>
      </c>
      <c r="R21" s="118">
        <f t="shared" si="4"/>
        <v>4116000</v>
      </c>
      <c r="S21" s="60" t="str">
        <f t="shared" si="5"/>
        <v>○</v>
      </c>
    </row>
    <row r="22" spans="1:19" ht="17.25" customHeight="1">
      <c r="A22" s="119"/>
      <c r="B22" s="77" t="s">
        <v>59</v>
      </c>
      <c r="C22" s="127" t="s">
        <v>111</v>
      </c>
      <c r="D22" s="73" t="s">
        <v>112</v>
      </c>
      <c r="E22" s="73" t="s">
        <v>113</v>
      </c>
      <c r="F22" s="73" t="s">
        <v>114</v>
      </c>
      <c r="G22" s="77">
        <v>1</v>
      </c>
      <c r="H22" s="118">
        <v>12000000</v>
      </c>
      <c r="I22" s="128">
        <f t="shared" si="1"/>
        <v>6000000</v>
      </c>
      <c r="J22" s="95" t="s">
        <v>106</v>
      </c>
      <c r="K22" s="96"/>
      <c r="M22" s="84">
        <v>0.3</v>
      </c>
      <c r="N22" s="118">
        <f t="shared" si="2"/>
        <v>3600000</v>
      </c>
      <c r="O22" s="84">
        <f t="shared" si="6"/>
        <v>0.2</v>
      </c>
      <c r="P22" s="118">
        <f t="shared" si="3"/>
        <v>2400000</v>
      </c>
      <c r="Q22" s="84">
        <f t="shared" si="4"/>
        <v>0.5</v>
      </c>
      <c r="R22" s="118">
        <f t="shared" si="4"/>
        <v>6000000</v>
      </c>
      <c r="S22" s="60" t="str">
        <f t="shared" si="5"/>
        <v>○</v>
      </c>
    </row>
    <row r="23" spans="1:19" ht="17.25" customHeight="1">
      <c r="A23" s="119"/>
      <c r="B23" s="77" t="s">
        <v>59</v>
      </c>
      <c r="C23" s="77" t="s">
        <v>115</v>
      </c>
      <c r="D23" s="73" t="s">
        <v>116</v>
      </c>
      <c r="E23" s="73" t="s">
        <v>117</v>
      </c>
      <c r="F23" s="73" t="s">
        <v>118</v>
      </c>
      <c r="G23" s="77">
        <v>1</v>
      </c>
      <c r="H23" s="118">
        <v>6000000</v>
      </c>
      <c r="I23" s="128">
        <f t="shared" si="1"/>
        <v>1800000</v>
      </c>
      <c r="J23" s="129"/>
      <c r="K23" s="130"/>
      <c r="M23" s="84">
        <v>0.3</v>
      </c>
      <c r="N23" s="118">
        <f t="shared" si="2"/>
        <v>1800000</v>
      </c>
      <c r="O23" s="84">
        <f t="shared" si="6"/>
        <v>0</v>
      </c>
      <c r="P23" s="118">
        <f t="shared" si="3"/>
        <v>0</v>
      </c>
      <c r="Q23" s="84">
        <f t="shared" si="4"/>
        <v>0.3</v>
      </c>
      <c r="R23" s="118">
        <f t="shared" si="4"/>
        <v>1800000</v>
      </c>
      <c r="S23" s="60" t="str">
        <f t="shared" si="5"/>
        <v>○</v>
      </c>
    </row>
    <row r="24" spans="1:19" ht="17.25" customHeight="1">
      <c r="A24" s="119"/>
      <c r="B24" s="77" t="s">
        <v>59</v>
      </c>
      <c r="C24" s="77" t="s">
        <v>119</v>
      </c>
      <c r="D24" s="73" t="s">
        <v>120</v>
      </c>
      <c r="E24" s="131"/>
      <c r="F24" s="131" t="s">
        <v>121</v>
      </c>
      <c r="G24" s="77">
        <v>1</v>
      </c>
      <c r="H24" s="118">
        <v>2500000</v>
      </c>
      <c r="I24" s="128">
        <f t="shared" si="1"/>
        <v>750000</v>
      </c>
      <c r="J24" s="129"/>
      <c r="K24" s="130"/>
      <c r="M24" s="84">
        <v>0.3</v>
      </c>
      <c r="N24" s="118">
        <f t="shared" si="2"/>
        <v>750000</v>
      </c>
      <c r="O24" s="84">
        <f t="shared" si="6"/>
        <v>0</v>
      </c>
      <c r="P24" s="118">
        <f t="shared" si="3"/>
        <v>0</v>
      </c>
      <c r="Q24" s="84">
        <f t="shared" si="4"/>
        <v>0.3</v>
      </c>
      <c r="R24" s="118">
        <f t="shared" si="4"/>
        <v>750000</v>
      </c>
      <c r="S24" s="60" t="str">
        <f t="shared" si="5"/>
        <v>○</v>
      </c>
    </row>
    <row r="25" spans="1:19" ht="17.25" customHeight="1">
      <c r="A25" s="119"/>
      <c r="B25" s="77" t="s">
        <v>59</v>
      </c>
      <c r="C25" s="77" t="s">
        <v>122</v>
      </c>
      <c r="D25" s="73" t="s">
        <v>123</v>
      </c>
      <c r="E25" s="131"/>
      <c r="F25" s="131" t="s">
        <v>124</v>
      </c>
      <c r="G25" s="77">
        <v>1</v>
      </c>
      <c r="H25" s="118">
        <v>5000000</v>
      </c>
      <c r="I25" s="128">
        <f t="shared" si="1"/>
        <v>1500000</v>
      </c>
      <c r="J25" s="129"/>
      <c r="K25" s="130"/>
      <c r="M25" s="84">
        <v>0.3</v>
      </c>
      <c r="N25" s="118">
        <f t="shared" si="2"/>
        <v>1500000</v>
      </c>
      <c r="O25" s="84">
        <f t="shared" si="6"/>
        <v>0</v>
      </c>
      <c r="P25" s="118">
        <f t="shared" si="3"/>
        <v>0</v>
      </c>
      <c r="Q25" s="84">
        <f t="shared" si="4"/>
        <v>0.3</v>
      </c>
      <c r="R25" s="118">
        <f t="shared" si="4"/>
        <v>1500000</v>
      </c>
      <c r="S25" s="60" t="str">
        <f t="shared" si="5"/>
        <v>○</v>
      </c>
    </row>
    <row r="26" spans="1:19" ht="17.25" customHeight="1">
      <c r="A26" s="119"/>
      <c r="B26" s="77" t="s">
        <v>59</v>
      </c>
      <c r="C26" s="127" t="s">
        <v>125</v>
      </c>
      <c r="D26" s="73" t="s">
        <v>108</v>
      </c>
      <c r="E26" s="77"/>
      <c r="F26" s="77" t="s">
        <v>126</v>
      </c>
      <c r="G26" s="77">
        <v>1</v>
      </c>
      <c r="H26" s="118">
        <v>9000000</v>
      </c>
      <c r="I26" s="128">
        <f t="shared" si="1"/>
        <v>3600000</v>
      </c>
      <c r="J26" s="95" t="s">
        <v>106</v>
      </c>
      <c r="K26" s="96" t="s">
        <v>106</v>
      </c>
      <c r="M26" s="84">
        <v>0.3</v>
      </c>
      <c r="N26" s="118">
        <f t="shared" si="2"/>
        <v>2700000</v>
      </c>
      <c r="O26" s="84">
        <v>0.1</v>
      </c>
      <c r="P26" s="118">
        <f t="shared" si="3"/>
        <v>900000</v>
      </c>
      <c r="Q26" s="84">
        <f t="shared" si="4"/>
        <v>0.4</v>
      </c>
      <c r="R26" s="118">
        <f t="shared" si="4"/>
        <v>3600000</v>
      </c>
      <c r="S26" s="60" t="str">
        <f t="shared" si="5"/>
        <v>○</v>
      </c>
    </row>
    <row r="27" spans="1:19" ht="17.25" customHeight="1">
      <c r="A27" s="119"/>
      <c r="B27" s="132" t="s">
        <v>59</v>
      </c>
      <c r="C27" s="132" t="s">
        <v>127</v>
      </c>
      <c r="D27" s="133" t="s">
        <v>128</v>
      </c>
      <c r="E27" s="132" t="s">
        <v>129</v>
      </c>
      <c r="F27" s="132" t="s">
        <v>130</v>
      </c>
      <c r="G27" s="132">
        <v>1</v>
      </c>
      <c r="H27" s="134">
        <v>4000000</v>
      </c>
      <c r="I27" s="135">
        <f>R27</f>
        <v>2000000</v>
      </c>
      <c r="J27" s="95" t="s">
        <v>106</v>
      </c>
      <c r="K27" s="96"/>
      <c r="M27" s="84">
        <v>0.3</v>
      </c>
      <c r="N27" s="118">
        <f t="shared" si="2"/>
        <v>1200000</v>
      </c>
      <c r="O27" s="84">
        <f t="shared" si="6"/>
        <v>0.2</v>
      </c>
      <c r="P27" s="118">
        <f t="shared" si="3"/>
        <v>800000</v>
      </c>
      <c r="Q27" s="84">
        <f t="shared" si="4"/>
        <v>0.5</v>
      </c>
      <c r="R27" s="118">
        <f t="shared" si="4"/>
        <v>2000000</v>
      </c>
      <c r="S27" s="60" t="str">
        <f t="shared" si="5"/>
        <v>○</v>
      </c>
    </row>
    <row r="28" spans="1:18" ht="17.25" customHeight="1">
      <c r="A28" s="124"/>
      <c r="B28" s="86" t="s">
        <v>64</v>
      </c>
      <c r="C28" s="42"/>
      <c r="D28" s="42"/>
      <c r="E28" s="42"/>
      <c r="F28" s="43"/>
      <c r="G28" s="136">
        <f>SUM(G19:G27)</f>
        <v>9</v>
      </c>
      <c r="H28" s="137">
        <f>SUM(H19:H27)</f>
        <v>61790000</v>
      </c>
      <c r="I28" s="89">
        <f>SUM(I19:I27)</f>
        <v>25666000</v>
      </c>
      <c r="J28" s="138">
        <v>5</v>
      </c>
      <c r="K28" s="139">
        <v>2</v>
      </c>
      <c r="M28" s="92"/>
      <c r="N28" s="126">
        <f>SUM(N19:N27)</f>
        <v>18537000</v>
      </c>
      <c r="O28" s="92"/>
      <c r="P28" s="126">
        <f>SUM(P19:P27)</f>
        <v>7129000</v>
      </c>
      <c r="Q28" s="92"/>
      <c r="R28" s="126">
        <f>SUM(R19:R27)</f>
        <v>25666000</v>
      </c>
    </row>
    <row r="29" spans="1:19" ht="17.25" customHeight="1">
      <c r="A29" s="74" t="s">
        <v>131</v>
      </c>
      <c r="B29" s="77" t="s">
        <v>66</v>
      </c>
      <c r="C29" s="140" t="s">
        <v>132</v>
      </c>
      <c r="D29" s="73" t="s">
        <v>133</v>
      </c>
      <c r="E29" s="77"/>
      <c r="F29" s="77" t="s">
        <v>134</v>
      </c>
      <c r="G29" s="77">
        <v>1</v>
      </c>
      <c r="H29" s="97">
        <v>8000000</v>
      </c>
      <c r="I29" s="79">
        <v>2400000</v>
      </c>
      <c r="J29" s="80"/>
      <c r="K29" s="81"/>
      <c r="M29" s="84">
        <v>0.3</v>
      </c>
      <c r="N29" s="118">
        <f>INT(H29*M29)</f>
        <v>2400000</v>
      </c>
      <c r="O29" s="84">
        <f>IF(J29="有",0.5-M29,0)</f>
        <v>0</v>
      </c>
      <c r="P29" s="118">
        <f>INT(H29*(M29+O29))-N29</f>
        <v>0</v>
      </c>
      <c r="Q29" s="84">
        <f>+O29+M29</f>
        <v>0.3</v>
      </c>
      <c r="R29" s="118">
        <f>+P29+N29</f>
        <v>2400000</v>
      </c>
      <c r="S29" s="60" t="str">
        <f>IF(R29=I29,"○","×")</f>
        <v>○</v>
      </c>
    </row>
    <row r="30" spans="1:19" ht="17.25" customHeight="1">
      <c r="A30" s="119"/>
      <c r="B30" s="77" t="s">
        <v>135</v>
      </c>
      <c r="C30" s="140" t="s">
        <v>136</v>
      </c>
      <c r="D30" s="73" t="s">
        <v>137</v>
      </c>
      <c r="E30" s="77"/>
      <c r="F30" s="77" t="s">
        <v>138</v>
      </c>
      <c r="G30" s="77">
        <v>1</v>
      </c>
      <c r="H30" s="97">
        <v>12000000</v>
      </c>
      <c r="I30" s="79">
        <v>3600000</v>
      </c>
      <c r="J30" s="80"/>
      <c r="K30" s="81"/>
      <c r="M30" s="84">
        <v>0.3</v>
      </c>
      <c r="N30" s="118">
        <f aca="true" t="shared" si="7" ref="N30:N41">INT(H30*M30)</f>
        <v>3600000</v>
      </c>
      <c r="O30" s="84">
        <f aca="true" t="shared" si="8" ref="O30:O41">IF(J30="有",0.5-M30,0)</f>
        <v>0</v>
      </c>
      <c r="P30" s="118">
        <f aca="true" t="shared" si="9" ref="P30:P41">INT(H30*(M30+O30))-N30</f>
        <v>0</v>
      </c>
      <c r="Q30" s="84">
        <f aca="true" t="shared" si="10" ref="Q30:R41">+O30+M30</f>
        <v>0.3</v>
      </c>
      <c r="R30" s="118">
        <f t="shared" si="10"/>
        <v>3600000</v>
      </c>
      <c r="S30" s="60" t="str">
        <f aca="true" t="shared" si="11" ref="S30:S41">IF(R30=I30,"○","×")</f>
        <v>○</v>
      </c>
    </row>
    <row r="31" spans="1:19" ht="17.25" customHeight="1">
      <c r="A31" s="119"/>
      <c r="B31" s="77" t="s">
        <v>139</v>
      </c>
      <c r="C31" s="140" t="s">
        <v>140</v>
      </c>
      <c r="D31" s="73" t="s">
        <v>141</v>
      </c>
      <c r="E31" s="77"/>
      <c r="F31" s="77" t="s">
        <v>142</v>
      </c>
      <c r="G31" s="77">
        <v>1</v>
      </c>
      <c r="H31" s="97">
        <v>16000000</v>
      </c>
      <c r="I31" s="79">
        <v>6000000</v>
      </c>
      <c r="J31" s="95" t="s">
        <v>143</v>
      </c>
      <c r="K31" s="96" t="s">
        <v>143</v>
      </c>
      <c r="M31" s="84">
        <v>0.3</v>
      </c>
      <c r="N31" s="118">
        <f t="shared" si="7"/>
        <v>4800000</v>
      </c>
      <c r="O31" s="84">
        <v>0.1</v>
      </c>
      <c r="P31" s="141">
        <f>INT(H31*(M31+O31))-N31</f>
        <v>1600000</v>
      </c>
      <c r="Q31" s="84">
        <f t="shared" si="10"/>
        <v>0.4</v>
      </c>
      <c r="R31" s="141">
        <f t="shared" si="10"/>
        <v>6400000</v>
      </c>
      <c r="S31" s="142" t="str">
        <f t="shared" si="11"/>
        <v>×</v>
      </c>
    </row>
    <row r="32" spans="1:19" ht="17.25" customHeight="1">
      <c r="A32" s="119"/>
      <c r="B32" s="77" t="s">
        <v>135</v>
      </c>
      <c r="C32" s="140" t="s">
        <v>144</v>
      </c>
      <c r="D32" s="73" t="s">
        <v>145</v>
      </c>
      <c r="E32" s="77"/>
      <c r="F32" s="77" t="s">
        <v>146</v>
      </c>
      <c r="G32" s="77">
        <v>1</v>
      </c>
      <c r="H32" s="97">
        <v>15000000</v>
      </c>
      <c r="I32" s="79">
        <v>6000000</v>
      </c>
      <c r="J32" s="95" t="s">
        <v>143</v>
      </c>
      <c r="K32" s="96"/>
      <c r="M32" s="84">
        <v>0.3</v>
      </c>
      <c r="N32" s="118">
        <f t="shared" si="7"/>
        <v>4500000</v>
      </c>
      <c r="O32" s="84">
        <f t="shared" si="8"/>
        <v>0.2</v>
      </c>
      <c r="P32" s="141">
        <f t="shared" si="9"/>
        <v>3000000</v>
      </c>
      <c r="Q32" s="84">
        <f t="shared" si="10"/>
        <v>0.5</v>
      </c>
      <c r="R32" s="141">
        <f t="shared" si="10"/>
        <v>7500000</v>
      </c>
      <c r="S32" s="142" t="str">
        <f t="shared" si="11"/>
        <v>×</v>
      </c>
    </row>
    <row r="33" spans="1:19" ht="17.25" customHeight="1">
      <c r="A33" s="119"/>
      <c r="B33" s="77" t="s">
        <v>135</v>
      </c>
      <c r="C33" s="140" t="s">
        <v>135</v>
      </c>
      <c r="D33" s="73" t="s">
        <v>147</v>
      </c>
      <c r="E33" s="77"/>
      <c r="F33" s="77" t="s">
        <v>134</v>
      </c>
      <c r="G33" s="77">
        <v>1</v>
      </c>
      <c r="H33" s="97">
        <v>8000000</v>
      </c>
      <c r="I33" s="79">
        <v>4000000</v>
      </c>
      <c r="J33" s="95" t="s">
        <v>143</v>
      </c>
      <c r="K33" s="96"/>
      <c r="M33" s="84">
        <v>0.3</v>
      </c>
      <c r="N33" s="118">
        <f t="shared" si="7"/>
        <v>2400000</v>
      </c>
      <c r="O33" s="84">
        <f t="shared" si="8"/>
        <v>0.2</v>
      </c>
      <c r="P33" s="118">
        <f t="shared" si="9"/>
        <v>1600000</v>
      </c>
      <c r="Q33" s="84">
        <f t="shared" si="10"/>
        <v>0.5</v>
      </c>
      <c r="R33" s="118">
        <f t="shared" si="10"/>
        <v>4000000</v>
      </c>
      <c r="S33" s="60" t="str">
        <f t="shared" si="11"/>
        <v>○</v>
      </c>
    </row>
    <row r="34" spans="1:19" ht="17.25" customHeight="1">
      <c r="A34" s="119"/>
      <c r="B34" s="77" t="s">
        <v>135</v>
      </c>
      <c r="C34" s="140" t="s">
        <v>148</v>
      </c>
      <c r="D34" s="73" t="s">
        <v>112</v>
      </c>
      <c r="E34" s="77"/>
      <c r="F34" s="77" t="s">
        <v>149</v>
      </c>
      <c r="G34" s="77">
        <v>1</v>
      </c>
      <c r="H34" s="97">
        <v>12000000</v>
      </c>
      <c r="I34" s="79">
        <v>6000000</v>
      </c>
      <c r="J34" s="95" t="s">
        <v>143</v>
      </c>
      <c r="K34" s="96"/>
      <c r="M34" s="84">
        <v>0.3</v>
      </c>
      <c r="N34" s="118">
        <f t="shared" si="7"/>
        <v>3600000</v>
      </c>
      <c r="O34" s="84">
        <f t="shared" si="8"/>
        <v>0.2</v>
      </c>
      <c r="P34" s="118">
        <f t="shared" si="9"/>
        <v>2400000</v>
      </c>
      <c r="Q34" s="84">
        <f t="shared" si="10"/>
        <v>0.5</v>
      </c>
      <c r="R34" s="118">
        <f t="shared" si="10"/>
        <v>6000000</v>
      </c>
      <c r="S34" s="60" t="str">
        <f t="shared" si="11"/>
        <v>○</v>
      </c>
    </row>
    <row r="35" spans="1:19" ht="17.25" customHeight="1">
      <c r="A35" s="119"/>
      <c r="B35" s="77" t="s">
        <v>135</v>
      </c>
      <c r="C35" s="140" t="s">
        <v>135</v>
      </c>
      <c r="D35" s="73" t="s">
        <v>147</v>
      </c>
      <c r="E35" s="77"/>
      <c r="F35" s="77" t="s">
        <v>150</v>
      </c>
      <c r="G35" s="77">
        <v>1</v>
      </c>
      <c r="H35" s="97">
        <v>7000000</v>
      </c>
      <c r="I35" s="79">
        <v>3500000</v>
      </c>
      <c r="J35" s="95" t="s">
        <v>143</v>
      </c>
      <c r="K35" s="96"/>
      <c r="M35" s="84">
        <v>0.3</v>
      </c>
      <c r="N35" s="118">
        <f t="shared" si="7"/>
        <v>2100000</v>
      </c>
      <c r="O35" s="84">
        <f t="shared" si="8"/>
        <v>0.2</v>
      </c>
      <c r="P35" s="118">
        <f t="shared" si="9"/>
        <v>1400000</v>
      </c>
      <c r="Q35" s="84">
        <f t="shared" si="10"/>
        <v>0.5</v>
      </c>
      <c r="R35" s="118">
        <f t="shared" si="10"/>
        <v>3500000</v>
      </c>
      <c r="S35" s="60" t="str">
        <f t="shared" si="11"/>
        <v>○</v>
      </c>
    </row>
    <row r="36" spans="1:19" ht="17.25" customHeight="1">
      <c r="A36" s="119"/>
      <c r="B36" s="77" t="s">
        <v>135</v>
      </c>
      <c r="C36" s="140" t="s">
        <v>151</v>
      </c>
      <c r="D36" s="73" t="s">
        <v>152</v>
      </c>
      <c r="E36" s="77"/>
      <c r="F36" s="77" t="s">
        <v>153</v>
      </c>
      <c r="G36" s="77">
        <v>1</v>
      </c>
      <c r="H36" s="97">
        <v>20000000</v>
      </c>
      <c r="I36" s="79">
        <v>6000000</v>
      </c>
      <c r="J36" s="95" t="s">
        <v>143</v>
      </c>
      <c r="K36" s="96" t="s">
        <v>143</v>
      </c>
      <c r="M36" s="84">
        <v>0.3</v>
      </c>
      <c r="N36" s="118">
        <f t="shared" si="7"/>
        <v>6000000</v>
      </c>
      <c r="O36" s="84">
        <v>0.1</v>
      </c>
      <c r="P36" s="141">
        <f t="shared" si="9"/>
        <v>2000000</v>
      </c>
      <c r="Q36" s="84">
        <f t="shared" si="10"/>
        <v>0.4</v>
      </c>
      <c r="R36" s="141">
        <f t="shared" si="10"/>
        <v>8000000</v>
      </c>
      <c r="S36" s="142" t="str">
        <f t="shared" si="11"/>
        <v>×</v>
      </c>
    </row>
    <row r="37" spans="1:19" ht="17.25" customHeight="1">
      <c r="A37" s="119"/>
      <c r="B37" s="77" t="s">
        <v>135</v>
      </c>
      <c r="C37" s="140" t="s">
        <v>135</v>
      </c>
      <c r="D37" s="73" t="s">
        <v>112</v>
      </c>
      <c r="E37" s="77"/>
      <c r="F37" s="77" t="s">
        <v>126</v>
      </c>
      <c r="G37" s="77">
        <v>1</v>
      </c>
      <c r="H37" s="97">
        <v>15000000</v>
      </c>
      <c r="I37" s="79">
        <v>6000000</v>
      </c>
      <c r="J37" s="95" t="s">
        <v>143</v>
      </c>
      <c r="K37" s="96"/>
      <c r="M37" s="84">
        <v>0.3</v>
      </c>
      <c r="N37" s="118">
        <f t="shared" si="7"/>
        <v>4500000</v>
      </c>
      <c r="O37" s="84">
        <f t="shared" si="8"/>
        <v>0.2</v>
      </c>
      <c r="P37" s="141">
        <f t="shared" si="9"/>
        <v>3000000</v>
      </c>
      <c r="Q37" s="84">
        <f t="shared" si="10"/>
        <v>0.5</v>
      </c>
      <c r="R37" s="141">
        <f t="shared" si="10"/>
        <v>7500000</v>
      </c>
      <c r="S37" s="142" t="str">
        <f t="shared" si="11"/>
        <v>×</v>
      </c>
    </row>
    <row r="38" spans="1:19" ht="17.25" customHeight="1">
      <c r="A38" s="119"/>
      <c r="B38" s="77" t="s">
        <v>135</v>
      </c>
      <c r="C38" s="140" t="s">
        <v>154</v>
      </c>
      <c r="D38" s="73" t="s">
        <v>155</v>
      </c>
      <c r="E38" s="77"/>
      <c r="F38" s="77" t="s">
        <v>156</v>
      </c>
      <c r="G38" s="77">
        <v>1</v>
      </c>
      <c r="H38" s="97">
        <v>20000000</v>
      </c>
      <c r="I38" s="79">
        <v>6000000</v>
      </c>
      <c r="J38" s="95" t="s">
        <v>70</v>
      </c>
      <c r="K38" s="96"/>
      <c r="M38" s="84">
        <v>0.3</v>
      </c>
      <c r="N38" s="118">
        <f t="shared" si="7"/>
        <v>6000000</v>
      </c>
      <c r="O38" s="84">
        <f t="shared" si="8"/>
        <v>0.2</v>
      </c>
      <c r="P38" s="141">
        <f t="shared" si="9"/>
        <v>4000000</v>
      </c>
      <c r="Q38" s="84">
        <f t="shared" si="10"/>
        <v>0.5</v>
      </c>
      <c r="R38" s="141">
        <f t="shared" si="10"/>
        <v>10000000</v>
      </c>
      <c r="S38" s="142" t="str">
        <f t="shared" si="11"/>
        <v>×</v>
      </c>
    </row>
    <row r="39" spans="1:19" ht="17.25" customHeight="1">
      <c r="A39" s="119"/>
      <c r="B39" s="77" t="s">
        <v>71</v>
      </c>
      <c r="C39" s="140" t="s">
        <v>157</v>
      </c>
      <c r="D39" s="73" t="s">
        <v>158</v>
      </c>
      <c r="E39" s="77"/>
      <c r="F39" s="77" t="s">
        <v>156</v>
      </c>
      <c r="G39" s="77">
        <v>1</v>
      </c>
      <c r="H39" s="97">
        <v>19000000</v>
      </c>
      <c r="I39" s="79">
        <v>5700000</v>
      </c>
      <c r="J39" s="80"/>
      <c r="K39" s="81"/>
      <c r="M39" s="84">
        <v>0.3</v>
      </c>
      <c r="N39" s="118">
        <f t="shared" si="7"/>
        <v>5700000</v>
      </c>
      <c r="O39" s="84">
        <f t="shared" si="8"/>
        <v>0</v>
      </c>
      <c r="P39" s="118">
        <f t="shared" si="9"/>
        <v>0</v>
      </c>
      <c r="Q39" s="84">
        <f t="shared" si="10"/>
        <v>0.3</v>
      </c>
      <c r="R39" s="118">
        <f t="shared" si="10"/>
        <v>5700000</v>
      </c>
      <c r="S39" s="60" t="str">
        <f t="shared" si="11"/>
        <v>○</v>
      </c>
    </row>
    <row r="40" spans="1:19" ht="17.25" customHeight="1">
      <c r="A40" s="119"/>
      <c r="B40" s="77" t="s">
        <v>159</v>
      </c>
      <c r="C40" s="73" t="s">
        <v>160</v>
      </c>
      <c r="D40" s="73" t="s">
        <v>161</v>
      </c>
      <c r="E40" s="77"/>
      <c r="F40" s="77" t="s">
        <v>156</v>
      </c>
      <c r="G40" s="77">
        <v>1</v>
      </c>
      <c r="H40" s="97">
        <v>15000000</v>
      </c>
      <c r="I40" s="79">
        <v>4500000</v>
      </c>
      <c r="J40" s="80"/>
      <c r="K40" s="81"/>
      <c r="M40" s="84">
        <v>0.3</v>
      </c>
      <c r="N40" s="118">
        <f t="shared" si="7"/>
        <v>4500000</v>
      </c>
      <c r="O40" s="84">
        <f t="shared" si="8"/>
        <v>0</v>
      </c>
      <c r="P40" s="118">
        <f t="shared" si="9"/>
        <v>0</v>
      </c>
      <c r="Q40" s="84">
        <f t="shared" si="10"/>
        <v>0.3</v>
      </c>
      <c r="R40" s="118">
        <f t="shared" si="10"/>
        <v>4500000</v>
      </c>
      <c r="S40" s="60" t="str">
        <f t="shared" si="11"/>
        <v>○</v>
      </c>
    </row>
    <row r="41" spans="1:19" ht="17.25" customHeight="1">
      <c r="A41" s="119"/>
      <c r="B41" s="77" t="s">
        <v>139</v>
      </c>
      <c r="C41" s="73" t="s">
        <v>162</v>
      </c>
      <c r="D41" s="73" t="s">
        <v>163</v>
      </c>
      <c r="E41" s="77"/>
      <c r="F41" s="77" t="s">
        <v>134</v>
      </c>
      <c r="G41" s="77">
        <v>1</v>
      </c>
      <c r="H41" s="97">
        <v>8000000</v>
      </c>
      <c r="I41" s="79">
        <v>2400000</v>
      </c>
      <c r="J41" s="80"/>
      <c r="K41" s="81"/>
      <c r="M41" s="84">
        <v>0.3</v>
      </c>
      <c r="N41" s="118">
        <f t="shared" si="7"/>
        <v>2400000</v>
      </c>
      <c r="O41" s="84">
        <f t="shared" si="8"/>
        <v>0</v>
      </c>
      <c r="P41" s="118">
        <f t="shared" si="9"/>
        <v>0</v>
      </c>
      <c r="Q41" s="84">
        <f t="shared" si="10"/>
        <v>0.3</v>
      </c>
      <c r="R41" s="118">
        <f t="shared" si="10"/>
        <v>2400000</v>
      </c>
      <c r="S41" s="60" t="str">
        <f t="shared" si="11"/>
        <v>○</v>
      </c>
    </row>
    <row r="42" spans="1:18" ht="17.25" customHeight="1">
      <c r="A42" s="124"/>
      <c r="B42" s="86" t="s">
        <v>64</v>
      </c>
      <c r="C42" s="42"/>
      <c r="D42" s="42"/>
      <c r="E42" s="42"/>
      <c r="F42" s="43"/>
      <c r="G42" s="136">
        <f>SUM(G29:G41)</f>
        <v>13</v>
      </c>
      <c r="H42" s="137">
        <f>SUM(H29:H41)</f>
        <v>175000000</v>
      </c>
      <c r="I42" s="89">
        <f>SUM(I29:I41)</f>
        <v>62100000</v>
      </c>
      <c r="J42" s="138">
        <v>8</v>
      </c>
      <c r="K42" s="139">
        <v>2</v>
      </c>
      <c r="M42" s="92"/>
      <c r="N42" s="126">
        <f>SUM(N29:N41)</f>
        <v>52500000</v>
      </c>
      <c r="O42" s="92"/>
      <c r="P42" s="126">
        <f>SUM(P29:P41)</f>
        <v>19000000</v>
      </c>
      <c r="Q42" s="92"/>
      <c r="R42" s="126">
        <f>SUM(R29:R41)</f>
        <v>71500000</v>
      </c>
    </row>
    <row r="43" spans="1:19" ht="17.25" customHeight="1" hidden="1">
      <c r="A43" s="119" t="s">
        <v>58</v>
      </c>
      <c r="B43" s="111"/>
      <c r="C43" s="111"/>
      <c r="D43" s="111"/>
      <c r="E43" s="111"/>
      <c r="F43" s="111"/>
      <c r="G43" s="114"/>
      <c r="H43" s="143"/>
      <c r="I43" s="144"/>
      <c r="J43" s="145"/>
      <c r="K43" s="146"/>
      <c r="M43" s="84">
        <v>0.3</v>
      </c>
      <c r="N43" s="118">
        <f>INT(H43*M43)</f>
        <v>0</v>
      </c>
      <c r="O43" s="84">
        <f>IF(J43="有",0.5-M43,0)</f>
        <v>0</v>
      </c>
      <c r="P43" s="118">
        <f>INT(H43*(M43+O43))-N43</f>
        <v>0</v>
      </c>
      <c r="Q43" s="84">
        <f>+O43+M43</f>
        <v>0.3</v>
      </c>
      <c r="R43" s="118">
        <f>+P43+N43</f>
        <v>0</v>
      </c>
      <c r="S43" s="60" t="str">
        <f>IF(R43=I43,"○","×")</f>
        <v>○</v>
      </c>
    </row>
    <row r="44" spans="1:19" ht="17.25" customHeight="1" hidden="1">
      <c r="A44" s="119"/>
      <c r="B44" s="77"/>
      <c r="C44" s="77"/>
      <c r="D44" s="73"/>
      <c r="E44" s="77"/>
      <c r="F44" s="77"/>
      <c r="G44" s="77"/>
      <c r="H44" s="94"/>
      <c r="I44" s="83"/>
      <c r="J44" s="80"/>
      <c r="K44" s="81"/>
      <c r="M44" s="84">
        <v>0.3</v>
      </c>
      <c r="N44" s="118">
        <f>INT(H44*M44)</f>
        <v>0</v>
      </c>
      <c r="O44" s="84">
        <f>IF(J44="有",0.5-M44,0)</f>
        <v>0</v>
      </c>
      <c r="P44" s="118">
        <f>INT(H44*(M44+O44))-N44</f>
        <v>0</v>
      </c>
      <c r="Q44" s="84">
        <f>+O44+M44</f>
        <v>0.3</v>
      </c>
      <c r="R44" s="118">
        <f>+P44+N44</f>
        <v>0</v>
      </c>
      <c r="S44" s="60" t="str">
        <f>IF(R44=I44,"○","×")</f>
        <v>○</v>
      </c>
    </row>
    <row r="45" spans="1:18" ht="17.25" customHeight="1" hidden="1">
      <c r="A45" s="124"/>
      <c r="B45" s="147"/>
      <c r="C45" s="147"/>
      <c r="D45" s="147"/>
      <c r="E45" s="147"/>
      <c r="F45" s="147"/>
      <c r="G45" s="147"/>
      <c r="H45" s="148">
        <f>SUM(H43:H44)</f>
        <v>0</v>
      </c>
      <c r="I45" s="148">
        <f>SUM(I43:I44)</f>
        <v>0</v>
      </c>
      <c r="J45" s="149"/>
      <c r="K45" s="150"/>
      <c r="M45" s="148"/>
      <c r="N45" s="151">
        <f>SUM(N43:N44)</f>
        <v>0</v>
      </c>
      <c r="O45" s="148"/>
      <c r="P45" s="151">
        <f>SUM(P43:P44)</f>
        <v>0</v>
      </c>
      <c r="Q45" s="148"/>
      <c r="R45" s="151">
        <f>SUM(R43:R44)</f>
        <v>0</v>
      </c>
    </row>
    <row r="46" spans="1:19" ht="18" customHeight="1" hidden="1">
      <c r="A46" s="93" t="s">
        <v>164</v>
      </c>
      <c r="B46" s="77"/>
      <c r="C46" s="77"/>
      <c r="D46" s="77"/>
      <c r="E46" s="77"/>
      <c r="F46" s="77"/>
      <c r="G46" s="77"/>
      <c r="H46" s="94"/>
      <c r="I46" s="83"/>
      <c r="J46" s="80"/>
      <c r="K46" s="81"/>
      <c r="M46" s="84">
        <v>0.3</v>
      </c>
      <c r="N46" s="118">
        <f>INT(H46*M46)</f>
        <v>0</v>
      </c>
      <c r="O46" s="84">
        <f>IF(J46="有",0.5-M46,0)</f>
        <v>0</v>
      </c>
      <c r="P46" s="118">
        <f>INT(H46*(M46+O46))-N46</f>
        <v>0</v>
      </c>
      <c r="Q46" s="84">
        <f>+O46+M46</f>
        <v>0.3</v>
      </c>
      <c r="R46" s="118">
        <f>+P46+N46</f>
        <v>0</v>
      </c>
      <c r="S46" s="60" t="str">
        <f>IF(R46=I46,"○","×")</f>
        <v>○</v>
      </c>
    </row>
    <row r="47" spans="1:19" ht="18" customHeight="1" hidden="1">
      <c r="A47" s="93"/>
      <c r="B47" s="77"/>
      <c r="C47" s="77"/>
      <c r="D47" s="77"/>
      <c r="E47" s="77"/>
      <c r="F47" s="77"/>
      <c r="G47" s="77"/>
      <c r="H47" s="94"/>
      <c r="I47" s="152"/>
      <c r="J47" s="80"/>
      <c r="K47" s="81"/>
      <c r="M47" s="84">
        <v>0.3</v>
      </c>
      <c r="N47" s="118">
        <f>INT(H47*M47)</f>
        <v>0</v>
      </c>
      <c r="O47" s="84">
        <f>IF(J47="有",0.5-M47,0)</f>
        <v>0</v>
      </c>
      <c r="P47" s="118">
        <f>INT(H47*(M47+O47))-N47</f>
        <v>0</v>
      </c>
      <c r="Q47" s="84">
        <f>+O47+M47</f>
        <v>0.3</v>
      </c>
      <c r="R47" s="118">
        <f>+P47+N47</f>
        <v>0</v>
      </c>
      <c r="S47" s="60" t="str">
        <f>IF(R47=I47,"○","×")</f>
        <v>○</v>
      </c>
    </row>
    <row r="48" spans="1:18" ht="18" customHeight="1" hidden="1">
      <c r="A48" s="93"/>
      <c r="B48" s="147"/>
      <c r="C48" s="147"/>
      <c r="D48" s="147"/>
      <c r="E48" s="147"/>
      <c r="F48" s="147"/>
      <c r="G48" s="147"/>
      <c r="H48" s="148"/>
      <c r="I48" s="148"/>
      <c r="J48" s="153"/>
      <c r="K48" s="154"/>
      <c r="M48" s="148"/>
      <c r="N48" s="151">
        <f>SUM(N46:N47)</f>
        <v>0</v>
      </c>
      <c r="O48" s="148"/>
      <c r="P48" s="151">
        <f>SUM(P46:P47)</f>
        <v>0</v>
      </c>
      <c r="Q48" s="148"/>
      <c r="R48" s="151">
        <f>SUM(R46:R47)</f>
        <v>0</v>
      </c>
    </row>
    <row r="49" spans="1:19" ht="18" customHeight="1" hidden="1">
      <c r="A49" s="93" t="s">
        <v>165</v>
      </c>
      <c r="B49" s="77"/>
      <c r="C49" s="77"/>
      <c r="D49" s="77"/>
      <c r="E49" s="77"/>
      <c r="F49" s="77"/>
      <c r="G49" s="77"/>
      <c r="H49" s="94"/>
      <c r="I49" s="83"/>
      <c r="J49" s="80"/>
      <c r="K49" s="81"/>
      <c r="M49" s="84">
        <v>0.3</v>
      </c>
      <c r="N49" s="118">
        <f>INT(H49*M49)</f>
        <v>0</v>
      </c>
      <c r="O49" s="84">
        <f>IF(J49="有",0.5-M49,0)</f>
        <v>0</v>
      </c>
      <c r="P49" s="118">
        <f>INT(H49*(M49+O49))-N49</f>
        <v>0</v>
      </c>
      <c r="Q49" s="84">
        <f>+O49+M49</f>
        <v>0.3</v>
      </c>
      <c r="R49" s="118">
        <f>+P49+N49</f>
        <v>0</v>
      </c>
      <c r="S49" s="60" t="str">
        <f>IF(R49=I49,"○","×")</f>
        <v>○</v>
      </c>
    </row>
    <row r="50" spans="1:19" ht="18" customHeight="1" hidden="1">
      <c r="A50" s="93"/>
      <c r="B50" s="77"/>
      <c r="C50" s="77"/>
      <c r="D50" s="77"/>
      <c r="E50" s="77"/>
      <c r="F50" s="77"/>
      <c r="G50" s="77"/>
      <c r="H50" s="94"/>
      <c r="I50" s="152"/>
      <c r="J50" s="80"/>
      <c r="K50" s="81"/>
      <c r="M50" s="84">
        <v>0.3</v>
      </c>
      <c r="N50" s="118">
        <f>INT(H50*M50)</f>
        <v>0</v>
      </c>
      <c r="O50" s="84">
        <f>IF(J50="有",0.5-M50,0)</f>
        <v>0</v>
      </c>
      <c r="P50" s="118">
        <f>INT(H50*(M50+O50))-N50</f>
        <v>0</v>
      </c>
      <c r="Q50" s="84">
        <f>+O50+M50</f>
        <v>0.3</v>
      </c>
      <c r="R50" s="118">
        <f>+P50+N50</f>
        <v>0</v>
      </c>
      <c r="S50" s="60" t="str">
        <f>IF(R50=I50,"○","×")</f>
        <v>○</v>
      </c>
    </row>
    <row r="51" spans="1:18" ht="18" customHeight="1" hidden="1">
      <c r="A51" s="93"/>
      <c r="B51" s="147"/>
      <c r="C51" s="147"/>
      <c r="D51" s="147"/>
      <c r="E51" s="147"/>
      <c r="F51" s="147"/>
      <c r="G51" s="147"/>
      <c r="H51" s="148"/>
      <c r="I51" s="148"/>
      <c r="J51" s="153"/>
      <c r="K51" s="154"/>
      <c r="M51" s="148"/>
      <c r="N51" s="151">
        <f>SUM(N49:N50)</f>
        <v>0</v>
      </c>
      <c r="O51" s="148"/>
      <c r="P51" s="151">
        <f>SUM(P49:P50)</f>
        <v>0</v>
      </c>
      <c r="Q51" s="148"/>
      <c r="R51" s="151">
        <f>SUM(R49:R50)</f>
        <v>0</v>
      </c>
    </row>
    <row r="52" spans="1:19" ht="18" customHeight="1" hidden="1">
      <c r="A52" s="93" t="s">
        <v>65</v>
      </c>
      <c r="B52" s="77"/>
      <c r="C52" s="73"/>
      <c r="D52" s="73"/>
      <c r="E52" s="77"/>
      <c r="F52" s="77"/>
      <c r="G52" s="77"/>
      <c r="H52" s="97"/>
      <c r="I52" s="79"/>
      <c r="J52" s="80"/>
      <c r="K52" s="81"/>
      <c r="M52" s="84">
        <v>0.3</v>
      </c>
      <c r="N52" s="118">
        <f>INT(H52*M52)</f>
        <v>0</v>
      </c>
      <c r="O52" s="84">
        <f>IF(J52="有",0.5-M52,0)</f>
        <v>0</v>
      </c>
      <c r="P52" s="118">
        <f>INT(H52*(M52+O52))-N52</f>
        <v>0</v>
      </c>
      <c r="Q52" s="84">
        <f>+O52+M52</f>
        <v>0.3</v>
      </c>
      <c r="R52" s="118">
        <f>+P52+N52</f>
        <v>0</v>
      </c>
      <c r="S52" s="60" t="str">
        <f>IF(R52=I52,"○","×")</f>
        <v>○</v>
      </c>
    </row>
    <row r="53" spans="1:19" ht="18" customHeight="1" hidden="1">
      <c r="A53" s="93"/>
      <c r="B53" s="77"/>
      <c r="C53" s="73"/>
      <c r="D53" s="73"/>
      <c r="E53" s="77"/>
      <c r="F53" s="77"/>
      <c r="G53" s="77"/>
      <c r="H53" s="97"/>
      <c r="I53" s="79"/>
      <c r="J53" s="80"/>
      <c r="K53" s="81"/>
      <c r="M53" s="84">
        <v>0.3</v>
      </c>
      <c r="N53" s="118">
        <f>INT(H53*M53)</f>
        <v>0</v>
      </c>
      <c r="O53" s="84">
        <f>IF(J53="有",0.5-M53,0)</f>
        <v>0</v>
      </c>
      <c r="P53" s="118">
        <f>INT(H53*(M53+O53))-N53</f>
        <v>0</v>
      </c>
      <c r="Q53" s="84">
        <f>+O53+M53</f>
        <v>0.3</v>
      </c>
      <c r="R53" s="118">
        <f>+P53+N53</f>
        <v>0</v>
      </c>
      <c r="S53" s="60" t="str">
        <f>IF(R53=I53,"○","×")</f>
        <v>○</v>
      </c>
    </row>
    <row r="54" spans="1:18" ht="18" customHeight="1" hidden="1">
      <c r="A54" s="93"/>
      <c r="B54" s="147"/>
      <c r="C54" s="147"/>
      <c r="D54" s="147"/>
      <c r="E54" s="147"/>
      <c r="F54" s="147"/>
      <c r="G54" s="147"/>
      <c r="H54" s="155"/>
      <c r="I54" s="155"/>
      <c r="J54" s="149"/>
      <c r="K54" s="150"/>
      <c r="M54" s="148"/>
      <c r="N54" s="151">
        <f>SUM(N52:N53)</f>
        <v>0</v>
      </c>
      <c r="O54" s="148"/>
      <c r="P54" s="151">
        <f>SUM(P52:P53)</f>
        <v>0</v>
      </c>
      <c r="Q54" s="148"/>
      <c r="R54" s="151">
        <f>SUM(R52:R53)</f>
        <v>0</v>
      </c>
    </row>
    <row r="55" spans="1:18" ht="17.25" customHeight="1" thickBot="1">
      <c r="A55" s="100" t="s">
        <v>82</v>
      </c>
      <c r="B55" s="101"/>
      <c r="C55" s="101"/>
      <c r="D55" s="101"/>
      <c r="E55" s="101"/>
      <c r="F55" s="102"/>
      <c r="G55" s="103">
        <f>G18+G28+G42</f>
        <v>24</v>
      </c>
      <c r="H55" s="104">
        <f>H18+H28+H42</f>
        <v>258790000</v>
      </c>
      <c r="I55" s="104">
        <f>I18+I28+I42</f>
        <v>97566000</v>
      </c>
      <c r="J55" s="105">
        <v>15</v>
      </c>
      <c r="K55" s="106">
        <v>5</v>
      </c>
      <c r="M55" s="104"/>
      <c r="N55" s="156">
        <f>N18+N28+N42</f>
        <v>77637000</v>
      </c>
      <c r="O55" s="104"/>
      <c r="P55" s="156">
        <f>P18+P28+P42</f>
        <v>29329000</v>
      </c>
      <c r="Q55" s="104"/>
      <c r="R55" s="156">
        <f>R18+R28+R42</f>
        <v>106966000</v>
      </c>
    </row>
    <row r="56" spans="1:18" ht="18" customHeight="1">
      <c r="A56" s="157"/>
      <c r="B56" s="157"/>
      <c r="C56" s="157"/>
      <c r="D56" s="157"/>
      <c r="E56" s="157"/>
      <c r="F56" s="157"/>
      <c r="G56" s="157"/>
      <c r="H56" s="158"/>
      <c r="I56" s="158"/>
      <c r="J56" s="157"/>
      <c r="K56" s="157"/>
      <c r="L56" s="157"/>
      <c r="N56" s="159">
        <v>77637000</v>
      </c>
      <c r="O56" s="159"/>
      <c r="P56" s="159">
        <f>R56-N56</f>
        <v>19929000</v>
      </c>
      <c r="Q56" s="159"/>
      <c r="R56" s="159">
        <f>I55</f>
        <v>97566000</v>
      </c>
    </row>
    <row r="57" spans="1:18" ht="18" customHeight="1">
      <c r="A57" s="157"/>
      <c r="B57" s="157"/>
      <c r="C57" s="157"/>
      <c r="D57" s="157"/>
      <c r="E57" s="157"/>
      <c r="F57" s="157"/>
      <c r="G57" s="157"/>
      <c r="H57" s="158"/>
      <c r="I57" s="158"/>
      <c r="J57" s="157"/>
      <c r="K57" s="157"/>
      <c r="L57" s="157"/>
      <c r="N57" s="159"/>
      <c r="O57" s="160">
        <v>0.1</v>
      </c>
      <c r="P57" s="159">
        <v>4329000</v>
      </c>
      <c r="Q57" s="159"/>
      <c r="R57" s="159"/>
    </row>
    <row r="58" spans="1:18" ht="18" customHeight="1">
      <c r="A58" s="157"/>
      <c r="B58" s="157"/>
      <c r="C58" s="157"/>
      <c r="D58" s="157"/>
      <c r="E58" s="157"/>
      <c r="F58" s="157"/>
      <c r="G58" s="157"/>
      <c r="H58" s="158"/>
      <c r="I58" s="158"/>
      <c r="J58" s="157"/>
      <c r="K58" s="157"/>
      <c r="L58" s="157"/>
      <c r="N58" s="159"/>
      <c r="O58" s="160">
        <v>0.2</v>
      </c>
      <c r="P58" s="159">
        <f>P56-P57</f>
        <v>15600000</v>
      </c>
      <c r="Q58" s="159"/>
      <c r="R58" s="159"/>
    </row>
    <row r="59" spans="1:18" ht="23.25" customHeight="1" thickBot="1">
      <c r="A59" s="110" t="s">
        <v>166</v>
      </c>
      <c r="B59" s="157"/>
      <c r="C59" s="157"/>
      <c r="D59" s="157"/>
      <c r="E59" s="157"/>
      <c r="F59" s="157"/>
      <c r="G59" s="157"/>
      <c r="H59" s="158"/>
      <c r="I59" s="158"/>
      <c r="J59" s="62"/>
      <c r="K59" s="62" t="s">
        <v>41</v>
      </c>
      <c r="L59" s="157"/>
      <c r="M59" s="64" t="s">
        <v>6</v>
      </c>
      <c r="N59" s="109"/>
      <c r="P59" s="109"/>
      <c r="R59" s="62" t="s">
        <v>41</v>
      </c>
    </row>
    <row r="60" spans="1:18" ht="30" customHeight="1">
      <c r="A60" s="65" t="s">
        <v>42</v>
      </c>
      <c r="B60" s="66" t="s">
        <v>43</v>
      </c>
      <c r="C60" s="66" t="s">
        <v>44</v>
      </c>
      <c r="D60" s="66" t="s">
        <v>45</v>
      </c>
      <c r="E60" s="161" t="s">
        <v>46</v>
      </c>
      <c r="F60" s="162"/>
      <c r="G60" s="68" t="s">
        <v>167</v>
      </c>
      <c r="H60" s="163" t="s">
        <v>48</v>
      </c>
      <c r="I60" s="164" t="s">
        <v>49</v>
      </c>
      <c r="J60" s="70" t="s">
        <v>50</v>
      </c>
      <c r="K60" s="71" t="s">
        <v>51</v>
      </c>
      <c r="M60" s="72" t="s">
        <v>84</v>
      </c>
      <c r="N60" s="73" t="s">
        <v>85</v>
      </c>
      <c r="O60" s="72" t="s">
        <v>86</v>
      </c>
      <c r="P60" s="73" t="s">
        <v>87</v>
      </c>
      <c r="Q60" s="72" t="s">
        <v>56</v>
      </c>
      <c r="R60" s="73" t="s">
        <v>57</v>
      </c>
    </row>
    <row r="61" spans="1:19" ht="17.25" customHeight="1">
      <c r="A61" s="74" t="s">
        <v>88</v>
      </c>
      <c r="B61" s="111" t="s">
        <v>89</v>
      </c>
      <c r="C61" s="112" t="s">
        <v>90</v>
      </c>
      <c r="D61" s="113" t="s">
        <v>168</v>
      </c>
      <c r="E61" s="75"/>
      <c r="F61" s="75"/>
      <c r="G61" s="75" t="s">
        <v>169</v>
      </c>
      <c r="H61" s="122">
        <v>3200000</v>
      </c>
      <c r="I61" s="83">
        <f>+R61</f>
        <v>1600000</v>
      </c>
      <c r="J61" s="95" t="s">
        <v>70</v>
      </c>
      <c r="K61" s="96"/>
      <c r="M61" s="84">
        <v>0.3</v>
      </c>
      <c r="N61" s="118">
        <f aca="true" t="shared" si="12" ref="N61:N70">INT(H61*M61)</f>
        <v>960000</v>
      </c>
      <c r="O61" s="84">
        <f aca="true" t="shared" si="13" ref="O61:O70">IF(J61="有",0.5-M61,0)</f>
        <v>0.2</v>
      </c>
      <c r="P61" s="118">
        <f aca="true" t="shared" si="14" ref="P61:P70">INT(H61*(M61+O61))-N61</f>
        <v>640000</v>
      </c>
      <c r="Q61" s="84">
        <f aca="true" t="shared" si="15" ref="Q61:R70">+O61+M61</f>
        <v>0.5</v>
      </c>
      <c r="R61" s="118">
        <f t="shared" si="15"/>
        <v>1600000</v>
      </c>
      <c r="S61" s="60" t="str">
        <f aca="true" t="shared" si="16" ref="S61:S70">IF(R61=I61,"○","×")</f>
        <v>○</v>
      </c>
    </row>
    <row r="62" spans="1:19" ht="17.25" customHeight="1">
      <c r="A62" s="119"/>
      <c r="B62" s="75" t="s">
        <v>89</v>
      </c>
      <c r="C62" s="120" t="s">
        <v>170</v>
      </c>
      <c r="D62" s="76" t="s">
        <v>171</v>
      </c>
      <c r="E62" s="75"/>
      <c r="F62" s="75"/>
      <c r="G62" s="75" t="s">
        <v>172</v>
      </c>
      <c r="H62" s="122">
        <v>3500000</v>
      </c>
      <c r="I62" s="83">
        <v>1300000</v>
      </c>
      <c r="J62" s="123" t="s">
        <v>70</v>
      </c>
      <c r="K62" s="117" t="s">
        <v>70</v>
      </c>
      <c r="M62" s="84">
        <v>0.3</v>
      </c>
      <c r="N62" s="118">
        <f t="shared" si="12"/>
        <v>1050000</v>
      </c>
      <c r="O62" s="84">
        <v>0.1</v>
      </c>
      <c r="P62" s="141">
        <f t="shared" si="14"/>
        <v>350000</v>
      </c>
      <c r="Q62" s="84">
        <f t="shared" si="15"/>
        <v>0.4</v>
      </c>
      <c r="R62" s="141">
        <f t="shared" si="15"/>
        <v>1400000</v>
      </c>
      <c r="S62" s="142" t="str">
        <f t="shared" si="16"/>
        <v>×</v>
      </c>
    </row>
    <row r="63" spans="1:19" ht="17.25" customHeight="1">
      <c r="A63" s="119"/>
      <c r="B63" s="75" t="s">
        <v>89</v>
      </c>
      <c r="C63" s="120" t="s">
        <v>170</v>
      </c>
      <c r="D63" s="76" t="s">
        <v>173</v>
      </c>
      <c r="E63" s="75"/>
      <c r="F63" s="75"/>
      <c r="G63" s="75" t="s">
        <v>172</v>
      </c>
      <c r="H63" s="122">
        <v>3800000</v>
      </c>
      <c r="I63" s="83">
        <v>1300000</v>
      </c>
      <c r="J63" s="123" t="s">
        <v>70</v>
      </c>
      <c r="K63" s="117" t="s">
        <v>70</v>
      </c>
      <c r="M63" s="84">
        <v>0.3</v>
      </c>
      <c r="N63" s="118">
        <f t="shared" si="12"/>
        <v>1140000</v>
      </c>
      <c r="O63" s="84">
        <v>0.1</v>
      </c>
      <c r="P63" s="141">
        <f t="shared" si="14"/>
        <v>380000</v>
      </c>
      <c r="Q63" s="84">
        <f t="shared" si="15"/>
        <v>0.4</v>
      </c>
      <c r="R63" s="141">
        <f t="shared" si="15"/>
        <v>1520000</v>
      </c>
      <c r="S63" s="142" t="str">
        <f t="shared" si="16"/>
        <v>×</v>
      </c>
    </row>
    <row r="64" spans="1:19" ht="17.25" customHeight="1">
      <c r="A64" s="119"/>
      <c r="B64" s="75" t="s">
        <v>89</v>
      </c>
      <c r="C64" s="120" t="s">
        <v>170</v>
      </c>
      <c r="D64" s="76" t="s">
        <v>174</v>
      </c>
      <c r="E64" s="75" t="s">
        <v>175</v>
      </c>
      <c r="F64" s="75"/>
      <c r="G64" s="75" t="s">
        <v>176</v>
      </c>
      <c r="H64" s="122">
        <v>2720000</v>
      </c>
      <c r="I64" s="83">
        <f>+R64</f>
        <v>1088000</v>
      </c>
      <c r="J64" s="123" t="s">
        <v>70</v>
      </c>
      <c r="K64" s="117" t="s">
        <v>70</v>
      </c>
      <c r="M64" s="84">
        <v>0.3</v>
      </c>
      <c r="N64" s="118">
        <f t="shared" si="12"/>
        <v>816000</v>
      </c>
      <c r="O64" s="84">
        <v>0.1</v>
      </c>
      <c r="P64" s="118">
        <f t="shared" si="14"/>
        <v>272000</v>
      </c>
      <c r="Q64" s="84">
        <f t="shared" si="15"/>
        <v>0.4</v>
      </c>
      <c r="R64" s="118">
        <f t="shared" si="15"/>
        <v>1088000</v>
      </c>
      <c r="S64" s="60" t="str">
        <f t="shared" si="16"/>
        <v>○</v>
      </c>
    </row>
    <row r="65" spans="1:19" ht="17.25" customHeight="1">
      <c r="A65" s="119"/>
      <c r="B65" s="75" t="s">
        <v>89</v>
      </c>
      <c r="C65" s="120" t="s">
        <v>170</v>
      </c>
      <c r="D65" s="76" t="s">
        <v>174</v>
      </c>
      <c r="E65" s="75" t="s">
        <v>178</v>
      </c>
      <c r="F65" s="75"/>
      <c r="G65" s="75" t="s">
        <v>179</v>
      </c>
      <c r="H65" s="122">
        <v>1600000</v>
      </c>
      <c r="I65" s="115">
        <f aca="true" t="shared" si="17" ref="I65:I70">+R65</f>
        <v>640000</v>
      </c>
      <c r="J65" s="123" t="s">
        <v>70</v>
      </c>
      <c r="K65" s="117" t="s">
        <v>70</v>
      </c>
      <c r="M65" s="84">
        <v>0.3</v>
      </c>
      <c r="N65" s="118">
        <f t="shared" si="12"/>
        <v>480000</v>
      </c>
      <c r="O65" s="84">
        <v>0.1</v>
      </c>
      <c r="P65" s="118">
        <f t="shared" si="14"/>
        <v>160000</v>
      </c>
      <c r="Q65" s="84">
        <f t="shared" si="15"/>
        <v>0.4</v>
      </c>
      <c r="R65" s="118">
        <f t="shared" si="15"/>
        <v>640000</v>
      </c>
      <c r="S65" s="60" t="str">
        <f t="shared" si="16"/>
        <v>○</v>
      </c>
    </row>
    <row r="66" spans="1:19" ht="17.25" customHeight="1">
      <c r="A66" s="119"/>
      <c r="B66" s="75" t="s">
        <v>89</v>
      </c>
      <c r="C66" s="120" t="s">
        <v>170</v>
      </c>
      <c r="D66" s="76" t="s">
        <v>180</v>
      </c>
      <c r="E66" s="75"/>
      <c r="F66" s="75"/>
      <c r="G66" s="75" t="s">
        <v>181</v>
      </c>
      <c r="H66" s="122">
        <v>160000</v>
      </c>
      <c r="I66" s="83">
        <f>+R66</f>
        <v>48000</v>
      </c>
      <c r="J66" s="165"/>
      <c r="K66" s="166"/>
      <c r="M66" s="84">
        <v>0.3</v>
      </c>
      <c r="N66" s="118">
        <f t="shared" si="12"/>
        <v>48000</v>
      </c>
      <c r="O66" s="84">
        <f t="shared" si="13"/>
        <v>0</v>
      </c>
      <c r="P66" s="118">
        <f t="shared" si="14"/>
        <v>0</v>
      </c>
      <c r="Q66" s="84">
        <f t="shared" si="15"/>
        <v>0.3</v>
      </c>
      <c r="R66" s="118">
        <f t="shared" si="15"/>
        <v>48000</v>
      </c>
      <c r="S66" s="60" t="str">
        <f t="shared" si="16"/>
        <v>○</v>
      </c>
    </row>
    <row r="67" spans="1:19" ht="17.25" customHeight="1">
      <c r="A67" s="119"/>
      <c r="B67" s="75" t="s">
        <v>89</v>
      </c>
      <c r="C67" s="120" t="s">
        <v>182</v>
      </c>
      <c r="D67" s="76" t="s">
        <v>183</v>
      </c>
      <c r="E67" s="75" t="s">
        <v>184</v>
      </c>
      <c r="F67" s="75" t="s">
        <v>185</v>
      </c>
      <c r="G67" s="75" t="s">
        <v>186</v>
      </c>
      <c r="H67" s="122">
        <v>900000</v>
      </c>
      <c r="I67" s="83">
        <f t="shared" si="17"/>
        <v>270000</v>
      </c>
      <c r="J67" s="165"/>
      <c r="K67" s="166"/>
      <c r="M67" s="84">
        <v>0.3</v>
      </c>
      <c r="N67" s="118">
        <f t="shared" si="12"/>
        <v>270000</v>
      </c>
      <c r="O67" s="84">
        <f t="shared" si="13"/>
        <v>0</v>
      </c>
      <c r="P67" s="118">
        <f t="shared" si="14"/>
        <v>0</v>
      </c>
      <c r="Q67" s="84">
        <f t="shared" si="15"/>
        <v>0.3</v>
      </c>
      <c r="R67" s="118">
        <f t="shared" si="15"/>
        <v>270000</v>
      </c>
      <c r="S67" s="60" t="str">
        <f t="shared" si="16"/>
        <v>○</v>
      </c>
    </row>
    <row r="68" spans="1:19" ht="17.25" customHeight="1">
      <c r="A68" s="119"/>
      <c r="B68" s="75" t="s">
        <v>89</v>
      </c>
      <c r="C68" s="120" t="s">
        <v>187</v>
      </c>
      <c r="D68" s="76" t="s">
        <v>177</v>
      </c>
      <c r="E68" s="75" t="s">
        <v>188</v>
      </c>
      <c r="F68" s="75" t="s">
        <v>189</v>
      </c>
      <c r="G68" s="75" t="s">
        <v>186</v>
      </c>
      <c r="H68" s="122">
        <v>900000</v>
      </c>
      <c r="I68" s="83">
        <f t="shared" si="17"/>
        <v>360000</v>
      </c>
      <c r="J68" s="123" t="s">
        <v>70</v>
      </c>
      <c r="K68" s="117" t="s">
        <v>70</v>
      </c>
      <c r="M68" s="84">
        <v>0.3</v>
      </c>
      <c r="N68" s="118">
        <f t="shared" si="12"/>
        <v>270000</v>
      </c>
      <c r="O68" s="84">
        <v>0.1</v>
      </c>
      <c r="P68" s="118">
        <f t="shared" si="14"/>
        <v>90000</v>
      </c>
      <c r="Q68" s="84">
        <f t="shared" si="15"/>
        <v>0.4</v>
      </c>
      <c r="R68" s="118">
        <f t="shared" si="15"/>
        <v>360000</v>
      </c>
      <c r="S68" s="60" t="str">
        <f t="shared" si="16"/>
        <v>○</v>
      </c>
    </row>
    <row r="69" spans="1:19" ht="17.25" customHeight="1">
      <c r="A69" s="119"/>
      <c r="B69" s="75" t="s">
        <v>89</v>
      </c>
      <c r="C69" s="120" t="s">
        <v>190</v>
      </c>
      <c r="D69" s="76" t="s">
        <v>191</v>
      </c>
      <c r="E69" s="75"/>
      <c r="F69" s="75"/>
      <c r="G69" s="75" t="s">
        <v>186</v>
      </c>
      <c r="H69" s="122">
        <v>900000</v>
      </c>
      <c r="I69" s="83">
        <f t="shared" si="17"/>
        <v>270000</v>
      </c>
      <c r="J69" s="145"/>
      <c r="K69" s="146"/>
      <c r="M69" s="84">
        <v>0.3</v>
      </c>
      <c r="N69" s="118">
        <f t="shared" si="12"/>
        <v>270000</v>
      </c>
      <c r="O69" s="84">
        <f t="shared" si="13"/>
        <v>0</v>
      </c>
      <c r="P69" s="118">
        <f t="shared" si="14"/>
        <v>0</v>
      </c>
      <c r="Q69" s="84">
        <f t="shared" si="15"/>
        <v>0.3</v>
      </c>
      <c r="R69" s="118">
        <f t="shared" si="15"/>
        <v>270000</v>
      </c>
      <c r="S69" s="60" t="str">
        <f t="shared" si="16"/>
        <v>○</v>
      </c>
    </row>
    <row r="70" spans="1:19" ht="17.25" customHeight="1">
      <c r="A70" s="119"/>
      <c r="B70" s="75" t="s">
        <v>89</v>
      </c>
      <c r="C70" s="120" t="s">
        <v>192</v>
      </c>
      <c r="D70" s="76" t="s">
        <v>193</v>
      </c>
      <c r="E70" s="75"/>
      <c r="F70" s="75"/>
      <c r="G70" s="75" t="s">
        <v>194</v>
      </c>
      <c r="H70" s="122">
        <v>3000000</v>
      </c>
      <c r="I70" s="83">
        <f t="shared" si="17"/>
        <v>900000</v>
      </c>
      <c r="J70" s="145"/>
      <c r="K70" s="146"/>
      <c r="M70" s="84">
        <v>0.3</v>
      </c>
      <c r="N70" s="118">
        <f t="shared" si="12"/>
        <v>900000</v>
      </c>
      <c r="O70" s="84">
        <f t="shared" si="13"/>
        <v>0</v>
      </c>
      <c r="P70" s="118">
        <f t="shared" si="14"/>
        <v>0</v>
      </c>
      <c r="Q70" s="84">
        <f t="shared" si="15"/>
        <v>0.3</v>
      </c>
      <c r="R70" s="118">
        <f t="shared" si="15"/>
        <v>900000</v>
      </c>
      <c r="S70" s="60" t="str">
        <f t="shared" si="16"/>
        <v>○</v>
      </c>
    </row>
    <row r="71" spans="1:18" ht="17.25" customHeight="1">
      <c r="A71" s="124"/>
      <c r="B71" s="86" t="s">
        <v>64</v>
      </c>
      <c r="C71" s="42"/>
      <c r="D71" s="42"/>
      <c r="E71" s="42"/>
      <c r="F71" s="43"/>
      <c r="G71" s="167"/>
      <c r="H71" s="168">
        <f>SUM(H61:H70)</f>
        <v>20680000</v>
      </c>
      <c r="I71" s="89">
        <f>SUM(I61:I70)</f>
        <v>7776000</v>
      </c>
      <c r="J71" s="169">
        <v>7</v>
      </c>
      <c r="K71" s="170">
        <v>6</v>
      </c>
      <c r="M71" s="92"/>
      <c r="N71" s="126">
        <f>SUM(N61:N70)</f>
        <v>6204000</v>
      </c>
      <c r="O71" s="92"/>
      <c r="P71" s="126">
        <f>SUM(P61:P70)</f>
        <v>1892000</v>
      </c>
      <c r="Q71" s="92"/>
      <c r="R71" s="126">
        <f>SUM(R61:R70)</f>
        <v>8096000</v>
      </c>
    </row>
    <row r="72" spans="1:19" ht="17.25" customHeight="1">
      <c r="A72" s="74" t="s">
        <v>95</v>
      </c>
      <c r="B72" s="171" t="s">
        <v>96</v>
      </c>
      <c r="C72" s="171" t="s">
        <v>97</v>
      </c>
      <c r="D72" s="76" t="s">
        <v>195</v>
      </c>
      <c r="E72" s="76" t="s">
        <v>196</v>
      </c>
      <c r="F72" s="73" t="s">
        <v>197</v>
      </c>
      <c r="G72" s="172" t="s">
        <v>198</v>
      </c>
      <c r="H72" s="78">
        <v>3902000</v>
      </c>
      <c r="I72" s="173">
        <f>R72</f>
        <v>1170600</v>
      </c>
      <c r="J72" s="80"/>
      <c r="K72" s="81"/>
      <c r="M72" s="84">
        <v>0.3</v>
      </c>
      <c r="N72" s="118">
        <f aca="true" t="shared" si="18" ref="N72:N96">INT(H72*M72)</f>
        <v>1170600</v>
      </c>
      <c r="O72" s="84">
        <f aca="true" t="shared" si="19" ref="O72:O95">IF(J72="有",0.5-M72,0)</f>
        <v>0</v>
      </c>
      <c r="P72" s="118">
        <f aca="true" t="shared" si="20" ref="P72:P96">INT(H72*(M72+O72))-N72</f>
        <v>0</v>
      </c>
      <c r="Q72" s="84">
        <f aca="true" t="shared" si="21" ref="Q72:R96">+O72+M72</f>
        <v>0.3</v>
      </c>
      <c r="R72" s="118">
        <f t="shared" si="21"/>
        <v>1170600</v>
      </c>
      <c r="S72" s="60" t="str">
        <f aca="true" t="shared" si="22" ref="S72:S96">IF(R72=I72,"○","×")</f>
        <v>○</v>
      </c>
    </row>
    <row r="73" spans="1:19" ht="17.25" customHeight="1">
      <c r="A73" s="119"/>
      <c r="B73" s="174" t="s">
        <v>96</v>
      </c>
      <c r="C73" s="171" t="s">
        <v>97</v>
      </c>
      <c r="D73" s="76" t="s">
        <v>199</v>
      </c>
      <c r="E73" s="76" t="s">
        <v>200</v>
      </c>
      <c r="F73" s="73" t="s">
        <v>201</v>
      </c>
      <c r="G73" s="172" t="s">
        <v>202</v>
      </c>
      <c r="H73" s="78">
        <v>1620000</v>
      </c>
      <c r="I73" s="173">
        <f>R73</f>
        <v>486000</v>
      </c>
      <c r="J73" s="80"/>
      <c r="K73" s="81"/>
      <c r="M73" s="84">
        <v>0.3</v>
      </c>
      <c r="N73" s="118">
        <f t="shared" si="18"/>
        <v>486000</v>
      </c>
      <c r="O73" s="84">
        <f t="shared" si="19"/>
        <v>0</v>
      </c>
      <c r="P73" s="118">
        <f t="shared" si="20"/>
        <v>0</v>
      </c>
      <c r="Q73" s="84">
        <f t="shared" si="21"/>
        <v>0.3</v>
      </c>
      <c r="R73" s="118">
        <f t="shared" si="21"/>
        <v>486000</v>
      </c>
      <c r="S73" s="60" t="str">
        <f t="shared" si="22"/>
        <v>○</v>
      </c>
    </row>
    <row r="74" spans="1:19" ht="17.25" customHeight="1">
      <c r="A74" s="119"/>
      <c r="B74" s="174" t="s">
        <v>96</v>
      </c>
      <c r="C74" s="171" t="s">
        <v>97</v>
      </c>
      <c r="D74" s="76" t="s">
        <v>203</v>
      </c>
      <c r="E74" s="76" t="s">
        <v>204</v>
      </c>
      <c r="F74" s="73" t="s">
        <v>205</v>
      </c>
      <c r="G74" s="172" t="s">
        <v>198</v>
      </c>
      <c r="H74" s="78">
        <v>2280000</v>
      </c>
      <c r="I74" s="173">
        <f>R74</f>
        <v>684000</v>
      </c>
      <c r="J74" s="80"/>
      <c r="K74" s="81"/>
      <c r="M74" s="84">
        <v>0.3</v>
      </c>
      <c r="N74" s="118">
        <f t="shared" si="18"/>
        <v>684000</v>
      </c>
      <c r="O74" s="84">
        <f t="shared" si="19"/>
        <v>0</v>
      </c>
      <c r="P74" s="118">
        <f t="shared" si="20"/>
        <v>0</v>
      </c>
      <c r="Q74" s="84">
        <f t="shared" si="21"/>
        <v>0.3</v>
      </c>
      <c r="R74" s="118">
        <f t="shared" si="21"/>
        <v>684000</v>
      </c>
      <c r="S74" s="60" t="str">
        <f t="shared" si="22"/>
        <v>○</v>
      </c>
    </row>
    <row r="75" spans="1:19" ht="17.25" customHeight="1">
      <c r="A75" s="119"/>
      <c r="B75" s="174" t="s">
        <v>96</v>
      </c>
      <c r="C75" s="171" t="s">
        <v>97</v>
      </c>
      <c r="D75" s="76" t="s">
        <v>203</v>
      </c>
      <c r="E75" s="76" t="s">
        <v>206</v>
      </c>
      <c r="F75" s="73" t="s">
        <v>207</v>
      </c>
      <c r="G75" s="172" t="s">
        <v>208</v>
      </c>
      <c r="H75" s="78">
        <v>2000000</v>
      </c>
      <c r="I75" s="173">
        <f>R75</f>
        <v>600000</v>
      </c>
      <c r="J75" s="80"/>
      <c r="K75" s="81"/>
      <c r="M75" s="84">
        <v>0.3</v>
      </c>
      <c r="N75" s="118">
        <f t="shared" si="18"/>
        <v>600000</v>
      </c>
      <c r="O75" s="84">
        <f t="shared" si="19"/>
        <v>0</v>
      </c>
      <c r="P75" s="118">
        <f t="shared" si="20"/>
        <v>0</v>
      </c>
      <c r="Q75" s="84">
        <f t="shared" si="21"/>
        <v>0.3</v>
      </c>
      <c r="R75" s="118">
        <f t="shared" si="21"/>
        <v>600000</v>
      </c>
      <c r="S75" s="60" t="str">
        <f t="shared" si="22"/>
        <v>○</v>
      </c>
    </row>
    <row r="76" spans="1:19" ht="17.25" customHeight="1">
      <c r="A76" s="119"/>
      <c r="B76" s="76" t="s">
        <v>209</v>
      </c>
      <c r="C76" s="75" t="s">
        <v>210</v>
      </c>
      <c r="D76" s="76" t="s">
        <v>112</v>
      </c>
      <c r="E76" s="76" t="s">
        <v>211</v>
      </c>
      <c r="F76" s="73" t="s">
        <v>212</v>
      </c>
      <c r="G76" s="172" t="s">
        <v>213</v>
      </c>
      <c r="H76" s="78">
        <v>2300000</v>
      </c>
      <c r="I76" s="173">
        <f aca="true" t="shared" si="23" ref="I76:I103">R76</f>
        <v>1150000</v>
      </c>
      <c r="J76" s="95" t="s">
        <v>106</v>
      </c>
      <c r="K76" s="96"/>
      <c r="M76" s="84">
        <v>0.3</v>
      </c>
      <c r="N76" s="118">
        <f t="shared" si="18"/>
        <v>690000</v>
      </c>
      <c r="O76" s="84">
        <f t="shared" si="19"/>
        <v>0.2</v>
      </c>
      <c r="P76" s="118">
        <f t="shared" si="20"/>
        <v>460000</v>
      </c>
      <c r="Q76" s="84">
        <f t="shared" si="21"/>
        <v>0.5</v>
      </c>
      <c r="R76" s="118">
        <f t="shared" si="21"/>
        <v>1150000</v>
      </c>
      <c r="S76" s="60" t="str">
        <f t="shared" si="22"/>
        <v>○</v>
      </c>
    </row>
    <row r="77" spans="1:19" ht="17.25" customHeight="1">
      <c r="A77" s="119"/>
      <c r="B77" s="76" t="s">
        <v>209</v>
      </c>
      <c r="C77" s="75" t="s">
        <v>210</v>
      </c>
      <c r="D77" s="76" t="s">
        <v>108</v>
      </c>
      <c r="E77" s="76" t="s">
        <v>214</v>
      </c>
      <c r="F77" s="73" t="s">
        <v>215</v>
      </c>
      <c r="G77" s="172" t="s">
        <v>213</v>
      </c>
      <c r="H77" s="78">
        <v>1350000</v>
      </c>
      <c r="I77" s="173">
        <f t="shared" si="23"/>
        <v>405000</v>
      </c>
      <c r="J77" s="129"/>
      <c r="K77" s="130"/>
      <c r="M77" s="84">
        <v>0.3</v>
      </c>
      <c r="N77" s="118">
        <f t="shared" si="18"/>
        <v>405000</v>
      </c>
      <c r="O77" s="84">
        <f t="shared" si="19"/>
        <v>0</v>
      </c>
      <c r="P77" s="118">
        <f t="shared" si="20"/>
        <v>0</v>
      </c>
      <c r="Q77" s="84">
        <f t="shared" si="21"/>
        <v>0.3</v>
      </c>
      <c r="R77" s="118">
        <f t="shared" si="21"/>
        <v>405000</v>
      </c>
      <c r="S77" s="60" t="str">
        <f t="shared" si="22"/>
        <v>○</v>
      </c>
    </row>
    <row r="78" spans="1:19" ht="17.25" customHeight="1">
      <c r="A78" s="119"/>
      <c r="B78" s="76" t="s">
        <v>209</v>
      </c>
      <c r="C78" s="75" t="s">
        <v>210</v>
      </c>
      <c r="D78" s="76" t="s">
        <v>216</v>
      </c>
      <c r="E78" s="174"/>
      <c r="F78" s="131"/>
      <c r="G78" s="172" t="s">
        <v>217</v>
      </c>
      <c r="H78" s="78">
        <v>150000</v>
      </c>
      <c r="I78" s="173">
        <f t="shared" si="23"/>
        <v>75000</v>
      </c>
      <c r="J78" s="95" t="s">
        <v>106</v>
      </c>
      <c r="K78" s="96"/>
      <c r="M78" s="84">
        <v>0.3</v>
      </c>
      <c r="N78" s="118">
        <f t="shared" si="18"/>
        <v>45000</v>
      </c>
      <c r="O78" s="84">
        <f t="shared" si="19"/>
        <v>0.2</v>
      </c>
      <c r="P78" s="118">
        <f t="shared" si="20"/>
        <v>30000</v>
      </c>
      <c r="Q78" s="84">
        <f t="shared" si="21"/>
        <v>0.5</v>
      </c>
      <c r="R78" s="118">
        <f t="shared" si="21"/>
        <v>75000</v>
      </c>
      <c r="S78" s="60" t="str">
        <f t="shared" si="22"/>
        <v>○</v>
      </c>
    </row>
    <row r="79" spans="1:19" ht="17.25" customHeight="1">
      <c r="A79" s="119"/>
      <c r="B79" s="76" t="s">
        <v>209</v>
      </c>
      <c r="C79" s="75" t="s">
        <v>210</v>
      </c>
      <c r="D79" s="76" t="s">
        <v>216</v>
      </c>
      <c r="E79" s="174"/>
      <c r="F79" s="131"/>
      <c r="G79" s="172" t="s">
        <v>217</v>
      </c>
      <c r="H79" s="78">
        <v>150000</v>
      </c>
      <c r="I79" s="173">
        <f t="shared" si="23"/>
        <v>45000</v>
      </c>
      <c r="J79" s="129"/>
      <c r="K79" s="130"/>
      <c r="M79" s="84">
        <v>0.3</v>
      </c>
      <c r="N79" s="118">
        <f t="shared" si="18"/>
        <v>45000</v>
      </c>
      <c r="O79" s="84">
        <f t="shared" si="19"/>
        <v>0</v>
      </c>
      <c r="P79" s="118">
        <f t="shared" si="20"/>
        <v>0</v>
      </c>
      <c r="Q79" s="84">
        <f t="shared" si="21"/>
        <v>0.3</v>
      </c>
      <c r="R79" s="118">
        <f t="shared" si="21"/>
        <v>45000</v>
      </c>
      <c r="S79" s="60" t="str">
        <f t="shared" si="22"/>
        <v>○</v>
      </c>
    </row>
    <row r="80" spans="1:19" ht="17.25" customHeight="1">
      <c r="A80" s="119"/>
      <c r="B80" s="76" t="s">
        <v>218</v>
      </c>
      <c r="C80" s="75" t="s">
        <v>219</v>
      </c>
      <c r="D80" s="76" t="s">
        <v>220</v>
      </c>
      <c r="E80" s="76" t="s">
        <v>221</v>
      </c>
      <c r="F80" s="73" t="s">
        <v>222</v>
      </c>
      <c r="G80" s="172" t="s">
        <v>223</v>
      </c>
      <c r="H80" s="78">
        <v>1000000</v>
      </c>
      <c r="I80" s="173">
        <f t="shared" si="23"/>
        <v>300000</v>
      </c>
      <c r="J80" s="129"/>
      <c r="K80" s="130"/>
      <c r="M80" s="84">
        <v>0.3</v>
      </c>
      <c r="N80" s="118">
        <f t="shared" si="18"/>
        <v>300000</v>
      </c>
      <c r="O80" s="84">
        <f t="shared" si="19"/>
        <v>0</v>
      </c>
      <c r="P80" s="118">
        <f t="shared" si="20"/>
        <v>0</v>
      </c>
      <c r="Q80" s="84">
        <f t="shared" si="21"/>
        <v>0.3</v>
      </c>
      <c r="R80" s="118">
        <f t="shared" si="21"/>
        <v>300000</v>
      </c>
      <c r="S80" s="60" t="str">
        <f t="shared" si="22"/>
        <v>○</v>
      </c>
    </row>
    <row r="81" spans="1:19" ht="17.25" customHeight="1">
      <c r="A81" s="119"/>
      <c r="B81" s="76" t="s">
        <v>218</v>
      </c>
      <c r="C81" s="75" t="s">
        <v>219</v>
      </c>
      <c r="D81" s="76" t="s">
        <v>224</v>
      </c>
      <c r="E81" s="76" t="s">
        <v>225</v>
      </c>
      <c r="F81" s="73" t="s">
        <v>226</v>
      </c>
      <c r="G81" s="172" t="s">
        <v>227</v>
      </c>
      <c r="H81" s="78">
        <v>800000</v>
      </c>
      <c r="I81" s="173">
        <f t="shared" si="23"/>
        <v>240000</v>
      </c>
      <c r="J81" s="129"/>
      <c r="K81" s="130"/>
      <c r="M81" s="84">
        <v>0.3</v>
      </c>
      <c r="N81" s="118">
        <f t="shared" si="18"/>
        <v>240000</v>
      </c>
      <c r="O81" s="84">
        <f t="shared" si="19"/>
        <v>0</v>
      </c>
      <c r="P81" s="118">
        <f t="shared" si="20"/>
        <v>0</v>
      </c>
      <c r="Q81" s="84">
        <f t="shared" si="21"/>
        <v>0.3</v>
      </c>
      <c r="R81" s="118">
        <f t="shared" si="21"/>
        <v>240000</v>
      </c>
      <c r="S81" s="60" t="str">
        <f t="shared" si="22"/>
        <v>○</v>
      </c>
    </row>
    <row r="82" spans="1:19" ht="17.25" customHeight="1">
      <c r="A82" s="119"/>
      <c r="B82" s="76" t="s">
        <v>218</v>
      </c>
      <c r="C82" s="75" t="s">
        <v>219</v>
      </c>
      <c r="D82" s="76" t="s">
        <v>228</v>
      </c>
      <c r="E82" s="76" t="s">
        <v>229</v>
      </c>
      <c r="F82" s="73" t="s">
        <v>230</v>
      </c>
      <c r="G82" s="172" t="s">
        <v>231</v>
      </c>
      <c r="H82" s="78">
        <v>3500000</v>
      </c>
      <c r="I82" s="173">
        <f t="shared" si="23"/>
        <v>1050000</v>
      </c>
      <c r="J82" s="129"/>
      <c r="K82" s="130"/>
      <c r="M82" s="84">
        <v>0.3</v>
      </c>
      <c r="N82" s="118">
        <f t="shared" si="18"/>
        <v>1050000</v>
      </c>
      <c r="O82" s="84">
        <f t="shared" si="19"/>
        <v>0</v>
      </c>
      <c r="P82" s="118">
        <f t="shared" si="20"/>
        <v>0</v>
      </c>
      <c r="Q82" s="84">
        <f t="shared" si="21"/>
        <v>0.3</v>
      </c>
      <c r="R82" s="118">
        <f t="shared" si="21"/>
        <v>1050000</v>
      </c>
      <c r="S82" s="60" t="str">
        <f t="shared" si="22"/>
        <v>○</v>
      </c>
    </row>
    <row r="83" spans="1:19" ht="17.25" customHeight="1">
      <c r="A83" s="119"/>
      <c r="B83" s="76" t="s">
        <v>218</v>
      </c>
      <c r="C83" s="75" t="s">
        <v>219</v>
      </c>
      <c r="D83" s="76" t="s">
        <v>220</v>
      </c>
      <c r="E83" s="76" t="s">
        <v>221</v>
      </c>
      <c r="F83" s="73" t="s">
        <v>232</v>
      </c>
      <c r="G83" s="172" t="s">
        <v>233</v>
      </c>
      <c r="H83" s="78">
        <v>1746000</v>
      </c>
      <c r="I83" s="173">
        <f t="shared" si="23"/>
        <v>523800</v>
      </c>
      <c r="J83" s="129"/>
      <c r="K83" s="130"/>
      <c r="M83" s="84">
        <v>0.3</v>
      </c>
      <c r="N83" s="118">
        <f t="shared" si="18"/>
        <v>523800</v>
      </c>
      <c r="O83" s="84">
        <f t="shared" si="19"/>
        <v>0</v>
      </c>
      <c r="P83" s="118">
        <f t="shared" si="20"/>
        <v>0</v>
      </c>
      <c r="Q83" s="84">
        <f t="shared" si="21"/>
        <v>0.3</v>
      </c>
      <c r="R83" s="118">
        <f t="shared" si="21"/>
        <v>523800</v>
      </c>
      <c r="S83" s="60" t="str">
        <f t="shared" si="22"/>
        <v>○</v>
      </c>
    </row>
    <row r="84" spans="1:19" ht="17.25" customHeight="1">
      <c r="A84" s="119"/>
      <c r="B84" s="76" t="s">
        <v>218</v>
      </c>
      <c r="C84" s="75" t="s">
        <v>219</v>
      </c>
      <c r="D84" s="76" t="s">
        <v>220</v>
      </c>
      <c r="E84" s="76" t="s">
        <v>104</v>
      </c>
      <c r="F84" s="73" t="s">
        <v>234</v>
      </c>
      <c r="G84" s="172" t="s">
        <v>235</v>
      </c>
      <c r="H84" s="78">
        <v>2340000</v>
      </c>
      <c r="I84" s="173">
        <f t="shared" si="23"/>
        <v>702000</v>
      </c>
      <c r="J84" s="129"/>
      <c r="K84" s="130"/>
      <c r="M84" s="84">
        <v>0.3</v>
      </c>
      <c r="N84" s="118">
        <f t="shared" si="18"/>
        <v>702000</v>
      </c>
      <c r="O84" s="84">
        <f t="shared" si="19"/>
        <v>0</v>
      </c>
      <c r="P84" s="118">
        <f t="shared" si="20"/>
        <v>0</v>
      </c>
      <c r="Q84" s="84">
        <f t="shared" si="21"/>
        <v>0.3</v>
      </c>
      <c r="R84" s="118">
        <f t="shared" si="21"/>
        <v>702000</v>
      </c>
      <c r="S84" s="60" t="str">
        <f t="shared" si="22"/>
        <v>○</v>
      </c>
    </row>
    <row r="85" spans="1:19" ht="17.25" customHeight="1">
      <c r="A85" s="119"/>
      <c r="B85" s="76" t="s">
        <v>218</v>
      </c>
      <c r="C85" s="75" t="s">
        <v>219</v>
      </c>
      <c r="D85" s="76" t="s">
        <v>224</v>
      </c>
      <c r="E85" s="76" t="s">
        <v>225</v>
      </c>
      <c r="F85" s="73" t="s">
        <v>236</v>
      </c>
      <c r="G85" s="172" t="s">
        <v>231</v>
      </c>
      <c r="H85" s="78">
        <v>3000000</v>
      </c>
      <c r="I85" s="173">
        <f t="shared" si="23"/>
        <v>900000</v>
      </c>
      <c r="J85" s="129"/>
      <c r="K85" s="130"/>
      <c r="M85" s="84">
        <v>0.3</v>
      </c>
      <c r="N85" s="118">
        <f t="shared" si="18"/>
        <v>900000</v>
      </c>
      <c r="O85" s="84">
        <f t="shared" si="19"/>
        <v>0</v>
      </c>
      <c r="P85" s="118">
        <f t="shared" si="20"/>
        <v>0</v>
      </c>
      <c r="Q85" s="84">
        <f t="shared" si="21"/>
        <v>0.3</v>
      </c>
      <c r="R85" s="118">
        <f t="shared" si="21"/>
        <v>900000</v>
      </c>
      <c r="S85" s="60" t="str">
        <f t="shared" si="22"/>
        <v>○</v>
      </c>
    </row>
    <row r="86" spans="1:19" ht="17.25" customHeight="1">
      <c r="A86" s="119"/>
      <c r="B86" s="174" t="s">
        <v>101</v>
      </c>
      <c r="C86" s="75" t="s">
        <v>102</v>
      </c>
      <c r="D86" s="76" t="s">
        <v>128</v>
      </c>
      <c r="E86" s="76" t="s">
        <v>237</v>
      </c>
      <c r="F86" s="73" t="s">
        <v>238</v>
      </c>
      <c r="G86" s="172" t="s">
        <v>239</v>
      </c>
      <c r="H86" s="78">
        <v>2332000</v>
      </c>
      <c r="I86" s="173">
        <f t="shared" si="23"/>
        <v>1166000</v>
      </c>
      <c r="J86" s="95" t="s">
        <v>106</v>
      </c>
      <c r="K86" s="96"/>
      <c r="M86" s="84">
        <v>0.3</v>
      </c>
      <c r="N86" s="118">
        <f t="shared" si="18"/>
        <v>699600</v>
      </c>
      <c r="O86" s="84">
        <f t="shared" si="19"/>
        <v>0.2</v>
      </c>
      <c r="P86" s="118">
        <f t="shared" si="20"/>
        <v>466400</v>
      </c>
      <c r="Q86" s="84">
        <f t="shared" si="21"/>
        <v>0.5</v>
      </c>
      <c r="R86" s="118">
        <f t="shared" si="21"/>
        <v>1166000</v>
      </c>
      <c r="S86" s="60" t="str">
        <f t="shared" si="22"/>
        <v>○</v>
      </c>
    </row>
    <row r="87" spans="1:19" ht="17.25" customHeight="1">
      <c r="A87" s="119"/>
      <c r="B87" s="174" t="s">
        <v>59</v>
      </c>
      <c r="C87" s="75" t="s">
        <v>119</v>
      </c>
      <c r="D87" s="76" t="s">
        <v>120</v>
      </c>
      <c r="E87" s="76"/>
      <c r="F87" s="73" t="s">
        <v>240</v>
      </c>
      <c r="G87" s="172" t="s">
        <v>241</v>
      </c>
      <c r="H87" s="78">
        <v>200000</v>
      </c>
      <c r="I87" s="173">
        <f t="shared" si="23"/>
        <v>60000</v>
      </c>
      <c r="J87" s="129"/>
      <c r="K87" s="130"/>
      <c r="M87" s="84">
        <v>0.3</v>
      </c>
      <c r="N87" s="118">
        <f t="shared" si="18"/>
        <v>60000</v>
      </c>
      <c r="O87" s="84">
        <f t="shared" si="19"/>
        <v>0</v>
      </c>
      <c r="P87" s="118">
        <f t="shared" si="20"/>
        <v>0</v>
      </c>
      <c r="Q87" s="84">
        <f t="shared" si="21"/>
        <v>0.3</v>
      </c>
      <c r="R87" s="118">
        <f t="shared" si="21"/>
        <v>60000</v>
      </c>
      <c r="S87" s="60" t="str">
        <f t="shared" si="22"/>
        <v>○</v>
      </c>
    </row>
    <row r="88" spans="1:19" ht="17.25" customHeight="1">
      <c r="A88" s="119"/>
      <c r="B88" s="174" t="s">
        <v>59</v>
      </c>
      <c r="C88" s="77" t="s">
        <v>122</v>
      </c>
      <c r="D88" s="76" t="s">
        <v>242</v>
      </c>
      <c r="E88" s="172"/>
      <c r="F88" s="73" t="s">
        <v>243</v>
      </c>
      <c r="G88" s="172" t="s">
        <v>244</v>
      </c>
      <c r="H88" s="78">
        <v>1400000</v>
      </c>
      <c r="I88" s="173">
        <f t="shared" si="23"/>
        <v>420000</v>
      </c>
      <c r="J88" s="129"/>
      <c r="K88" s="130"/>
      <c r="M88" s="84">
        <v>0.3</v>
      </c>
      <c r="N88" s="118">
        <f t="shared" si="18"/>
        <v>420000</v>
      </c>
      <c r="O88" s="84">
        <f t="shared" si="19"/>
        <v>0</v>
      </c>
      <c r="P88" s="118">
        <f t="shared" si="20"/>
        <v>0</v>
      </c>
      <c r="Q88" s="84">
        <f t="shared" si="21"/>
        <v>0.3</v>
      </c>
      <c r="R88" s="118">
        <f t="shared" si="21"/>
        <v>420000</v>
      </c>
      <c r="S88" s="60" t="str">
        <f t="shared" si="22"/>
        <v>○</v>
      </c>
    </row>
    <row r="89" spans="1:19" ht="17.25" customHeight="1">
      <c r="A89" s="119"/>
      <c r="B89" s="174" t="s">
        <v>59</v>
      </c>
      <c r="C89" s="77" t="s">
        <v>122</v>
      </c>
      <c r="D89" s="76" t="s">
        <v>123</v>
      </c>
      <c r="E89" s="76" t="s">
        <v>245</v>
      </c>
      <c r="F89" s="73" t="s">
        <v>246</v>
      </c>
      <c r="G89" s="172" t="s">
        <v>247</v>
      </c>
      <c r="H89" s="78">
        <v>2100000</v>
      </c>
      <c r="I89" s="173">
        <f t="shared" si="23"/>
        <v>630000</v>
      </c>
      <c r="J89" s="129"/>
      <c r="K89" s="130"/>
      <c r="M89" s="84">
        <v>0.3</v>
      </c>
      <c r="N89" s="118">
        <f t="shared" si="18"/>
        <v>630000</v>
      </c>
      <c r="O89" s="84">
        <f t="shared" si="19"/>
        <v>0</v>
      </c>
      <c r="P89" s="118">
        <f t="shared" si="20"/>
        <v>0</v>
      </c>
      <c r="Q89" s="84">
        <f t="shared" si="21"/>
        <v>0.3</v>
      </c>
      <c r="R89" s="118">
        <f t="shared" si="21"/>
        <v>630000</v>
      </c>
      <c r="S89" s="60" t="str">
        <f t="shared" si="22"/>
        <v>○</v>
      </c>
    </row>
    <row r="90" spans="1:19" ht="17.25" customHeight="1">
      <c r="A90" s="119"/>
      <c r="B90" s="174" t="s">
        <v>59</v>
      </c>
      <c r="C90" s="75" t="s">
        <v>111</v>
      </c>
      <c r="D90" s="76" t="s">
        <v>108</v>
      </c>
      <c r="E90" s="76" t="s">
        <v>248</v>
      </c>
      <c r="F90" s="73" t="s">
        <v>249</v>
      </c>
      <c r="G90" s="172" t="s">
        <v>250</v>
      </c>
      <c r="H90" s="78">
        <v>300000</v>
      </c>
      <c r="I90" s="173">
        <f t="shared" si="23"/>
        <v>150000</v>
      </c>
      <c r="J90" s="95" t="s">
        <v>106</v>
      </c>
      <c r="K90" s="96"/>
      <c r="M90" s="84">
        <v>0.3</v>
      </c>
      <c r="N90" s="118">
        <f t="shared" si="18"/>
        <v>90000</v>
      </c>
      <c r="O90" s="84">
        <f t="shared" si="19"/>
        <v>0.2</v>
      </c>
      <c r="P90" s="118">
        <f t="shared" si="20"/>
        <v>60000</v>
      </c>
      <c r="Q90" s="84">
        <f t="shared" si="21"/>
        <v>0.5</v>
      </c>
      <c r="R90" s="118">
        <f t="shared" si="21"/>
        <v>150000</v>
      </c>
      <c r="S90" s="60" t="str">
        <f t="shared" si="22"/>
        <v>○</v>
      </c>
    </row>
    <row r="91" spans="1:19" ht="17.25" customHeight="1">
      <c r="A91" s="119"/>
      <c r="B91" s="174" t="s">
        <v>59</v>
      </c>
      <c r="C91" s="75" t="s">
        <v>111</v>
      </c>
      <c r="D91" s="76" t="s">
        <v>108</v>
      </c>
      <c r="E91" s="76" t="s">
        <v>248</v>
      </c>
      <c r="F91" s="73" t="s">
        <v>251</v>
      </c>
      <c r="G91" s="172" t="s">
        <v>252</v>
      </c>
      <c r="H91" s="78">
        <v>1050000</v>
      </c>
      <c r="I91" s="173">
        <f t="shared" si="23"/>
        <v>315000</v>
      </c>
      <c r="J91" s="129"/>
      <c r="K91" s="130"/>
      <c r="M91" s="84">
        <v>0.3</v>
      </c>
      <c r="N91" s="118">
        <f t="shared" si="18"/>
        <v>315000</v>
      </c>
      <c r="O91" s="84">
        <f t="shared" si="19"/>
        <v>0</v>
      </c>
      <c r="P91" s="118">
        <f t="shared" si="20"/>
        <v>0</v>
      </c>
      <c r="Q91" s="84">
        <f t="shared" si="21"/>
        <v>0.3</v>
      </c>
      <c r="R91" s="118">
        <f t="shared" si="21"/>
        <v>315000</v>
      </c>
      <c r="S91" s="60" t="str">
        <f t="shared" si="22"/>
        <v>○</v>
      </c>
    </row>
    <row r="92" spans="1:19" ht="17.25" customHeight="1">
      <c r="A92" s="119"/>
      <c r="B92" s="174" t="s">
        <v>59</v>
      </c>
      <c r="C92" s="75" t="s">
        <v>111</v>
      </c>
      <c r="D92" s="76" t="s">
        <v>216</v>
      </c>
      <c r="E92" s="76"/>
      <c r="F92" s="73"/>
      <c r="G92" s="172" t="s">
        <v>253</v>
      </c>
      <c r="H92" s="78">
        <v>66000</v>
      </c>
      <c r="I92" s="173">
        <f t="shared" si="23"/>
        <v>19800</v>
      </c>
      <c r="J92" s="129"/>
      <c r="K92" s="130"/>
      <c r="M92" s="84">
        <v>0.3</v>
      </c>
      <c r="N92" s="118">
        <f t="shared" si="18"/>
        <v>19800</v>
      </c>
      <c r="O92" s="84">
        <f t="shared" si="19"/>
        <v>0</v>
      </c>
      <c r="P92" s="118">
        <f t="shared" si="20"/>
        <v>0</v>
      </c>
      <c r="Q92" s="84">
        <f t="shared" si="21"/>
        <v>0.3</v>
      </c>
      <c r="R92" s="118">
        <f t="shared" si="21"/>
        <v>19800</v>
      </c>
      <c r="S92" s="60" t="str">
        <f t="shared" si="22"/>
        <v>○</v>
      </c>
    </row>
    <row r="93" spans="1:19" ht="17.25" customHeight="1">
      <c r="A93" s="119"/>
      <c r="B93" s="174" t="s">
        <v>59</v>
      </c>
      <c r="C93" s="75" t="s">
        <v>60</v>
      </c>
      <c r="D93" s="76" t="s">
        <v>254</v>
      </c>
      <c r="E93" s="76" t="s">
        <v>255</v>
      </c>
      <c r="F93" s="73" t="s">
        <v>256</v>
      </c>
      <c r="G93" s="172" t="s">
        <v>257</v>
      </c>
      <c r="H93" s="78">
        <v>1500000</v>
      </c>
      <c r="I93" s="173">
        <f t="shared" si="23"/>
        <v>450000</v>
      </c>
      <c r="J93" s="129"/>
      <c r="K93" s="130"/>
      <c r="M93" s="84">
        <v>0.3</v>
      </c>
      <c r="N93" s="118">
        <f t="shared" si="18"/>
        <v>450000</v>
      </c>
      <c r="O93" s="84">
        <f t="shared" si="19"/>
        <v>0</v>
      </c>
      <c r="P93" s="118">
        <f t="shared" si="20"/>
        <v>0</v>
      </c>
      <c r="Q93" s="84">
        <f t="shared" si="21"/>
        <v>0.3</v>
      </c>
      <c r="R93" s="118">
        <f t="shared" si="21"/>
        <v>450000</v>
      </c>
      <c r="S93" s="60" t="str">
        <f t="shared" si="22"/>
        <v>○</v>
      </c>
    </row>
    <row r="94" spans="1:19" ht="17.25" customHeight="1">
      <c r="A94" s="119"/>
      <c r="B94" s="174" t="s">
        <v>59</v>
      </c>
      <c r="C94" s="75" t="s">
        <v>60</v>
      </c>
      <c r="D94" s="76" t="s">
        <v>254</v>
      </c>
      <c r="E94" s="76" t="s">
        <v>255</v>
      </c>
      <c r="F94" s="73" t="s">
        <v>258</v>
      </c>
      <c r="G94" s="172" t="s">
        <v>259</v>
      </c>
      <c r="H94" s="78">
        <v>1600000</v>
      </c>
      <c r="I94" s="173">
        <f t="shared" si="23"/>
        <v>480000</v>
      </c>
      <c r="J94" s="129"/>
      <c r="K94" s="130"/>
      <c r="M94" s="84">
        <v>0.3</v>
      </c>
      <c r="N94" s="118">
        <f t="shared" si="18"/>
        <v>480000</v>
      </c>
      <c r="O94" s="84">
        <f t="shared" si="19"/>
        <v>0</v>
      </c>
      <c r="P94" s="118">
        <f t="shared" si="20"/>
        <v>0</v>
      </c>
      <c r="Q94" s="84">
        <f t="shared" si="21"/>
        <v>0.3</v>
      </c>
      <c r="R94" s="118">
        <f t="shared" si="21"/>
        <v>480000</v>
      </c>
      <c r="S94" s="60" t="str">
        <f t="shared" si="22"/>
        <v>○</v>
      </c>
    </row>
    <row r="95" spans="1:19" ht="17.25" customHeight="1">
      <c r="A95" s="119"/>
      <c r="B95" s="174" t="s">
        <v>59</v>
      </c>
      <c r="C95" s="75" t="s">
        <v>60</v>
      </c>
      <c r="D95" s="76" t="s">
        <v>260</v>
      </c>
      <c r="E95" s="76" t="s">
        <v>196</v>
      </c>
      <c r="F95" s="73" t="s">
        <v>261</v>
      </c>
      <c r="G95" s="172" t="s">
        <v>250</v>
      </c>
      <c r="H95" s="78">
        <v>700000</v>
      </c>
      <c r="I95" s="173">
        <f t="shared" si="23"/>
        <v>210000</v>
      </c>
      <c r="J95" s="129"/>
      <c r="K95" s="130"/>
      <c r="M95" s="84">
        <v>0.3</v>
      </c>
      <c r="N95" s="118">
        <f t="shared" si="18"/>
        <v>210000</v>
      </c>
      <c r="O95" s="84">
        <f t="shared" si="19"/>
        <v>0</v>
      </c>
      <c r="P95" s="118">
        <f t="shared" si="20"/>
        <v>0</v>
      </c>
      <c r="Q95" s="84">
        <f t="shared" si="21"/>
        <v>0.3</v>
      </c>
      <c r="R95" s="118">
        <f t="shared" si="21"/>
        <v>210000</v>
      </c>
      <c r="S95" s="60" t="str">
        <f t="shared" si="22"/>
        <v>○</v>
      </c>
    </row>
    <row r="96" spans="1:19" ht="17.25" customHeight="1">
      <c r="A96" s="119"/>
      <c r="B96" s="174" t="s">
        <v>59</v>
      </c>
      <c r="C96" s="77" t="s">
        <v>125</v>
      </c>
      <c r="D96" s="76" t="s">
        <v>112</v>
      </c>
      <c r="E96" s="76" t="s">
        <v>262</v>
      </c>
      <c r="F96" s="73" t="s">
        <v>263</v>
      </c>
      <c r="G96" s="172" t="s">
        <v>264</v>
      </c>
      <c r="H96" s="78">
        <v>2600000</v>
      </c>
      <c r="I96" s="173">
        <f t="shared" si="23"/>
        <v>1040000</v>
      </c>
      <c r="J96" s="95" t="s">
        <v>106</v>
      </c>
      <c r="K96" s="96" t="s">
        <v>106</v>
      </c>
      <c r="M96" s="84">
        <v>0.3</v>
      </c>
      <c r="N96" s="118">
        <f t="shared" si="18"/>
        <v>780000</v>
      </c>
      <c r="O96" s="84">
        <v>0.1</v>
      </c>
      <c r="P96" s="118">
        <f t="shared" si="20"/>
        <v>260000</v>
      </c>
      <c r="Q96" s="84">
        <f t="shared" si="21"/>
        <v>0.4</v>
      </c>
      <c r="R96" s="118">
        <f t="shared" si="21"/>
        <v>1040000</v>
      </c>
      <c r="S96" s="60" t="str">
        <f t="shared" si="22"/>
        <v>○</v>
      </c>
    </row>
    <row r="97" spans="1:19" ht="17.25" customHeight="1">
      <c r="A97" s="119"/>
      <c r="B97" s="174" t="s">
        <v>59</v>
      </c>
      <c r="C97" s="77" t="s">
        <v>125</v>
      </c>
      <c r="D97" s="76" t="s">
        <v>112</v>
      </c>
      <c r="E97" s="76" t="s">
        <v>262</v>
      </c>
      <c r="F97" s="73" t="s">
        <v>263</v>
      </c>
      <c r="G97" s="172" t="s">
        <v>264</v>
      </c>
      <c r="H97" s="78">
        <v>2600000</v>
      </c>
      <c r="I97" s="173">
        <f t="shared" si="23"/>
        <v>1300000</v>
      </c>
      <c r="J97" s="95" t="s">
        <v>106</v>
      </c>
      <c r="K97" s="96"/>
      <c r="M97" s="84">
        <v>0.3</v>
      </c>
      <c r="N97" s="118">
        <f>INT(H97*M97)</f>
        <v>780000</v>
      </c>
      <c r="O97" s="84">
        <f>IF(J97="有",0.5-M97,0)</f>
        <v>0.2</v>
      </c>
      <c r="P97" s="118">
        <f>INT(H97*(M97+O97))-N97</f>
        <v>520000</v>
      </c>
      <c r="Q97" s="84">
        <f>+O97+M97</f>
        <v>0.5</v>
      </c>
      <c r="R97" s="118">
        <f>+P97+N97</f>
        <v>1300000</v>
      </c>
      <c r="S97" s="60" t="str">
        <f>IF(R97=I97,"○","×")</f>
        <v>○</v>
      </c>
    </row>
    <row r="98" spans="1:18" ht="17.25" customHeight="1">
      <c r="A98" s="124"/>
      <c r="B98" s="86" t="s">
        <v>64</v>
      </c>
      <c r="C98" s="175"/>
      <c r="D98" s="175"/>
      <c r="E98" s="175"/>
      <c r="F98" s="176"/>
      <c r="G98" s="87"/>
      <c r="H98" s="177">
        <f>SUM(H72:H97)</f>
        <v>42586000</v>
      </c>
      <c r="I98" s="177">
        <f>SUM(I72:I97)</f>
        <v>14572200</v>
      </c>
      <c r="J98" s="90">
        <v>6</v>
      </c>
      <c r="K98" s="91">
        <v>1</v>
      </c>
      <c r="M98" s="177"/>
      <c r="N98" s="126">
        <f>SUM(N72:N97)</f>
        <v>12775800</v>
      </c>
      <c r="O98" s="177"/>
      <c r="P98" s="126">
        <f>SUM(P72:P97)</f>
        <v>1796400</v>
      </c>
      <c r="Q98" s="177"/>
      <c r="R98" s="126">
        <f>SUM(R72:R97)</f>
        <v>14572200</v>
      </c>
    </row>
    <row r="99" spans="1:19" ht="17.25" customHeight="1">
      <c r="A99" s="74" t="s">
        <v>164</v>
      </c>
      <c r="B99" s="75" t="s">
        <v>265</v>
      </c>
      <c r="C99" s="75" t="s">
        <v>266</v>
      </c>
      <c r="D99" s="76" t="s">
        <v>267</v>
      </c>
      <c r="E99" s="77" t="s">
        <v>184</v>
      </c>
      <c r="F99" s="77" t="s">
        <v>268</v>
      </c>
      <c r="G99" s="75" t="s">
        <v>269</v>
      </c>
      <c r="H99" s="178">
        <v>2610000</v>
      </c>
      <c r="I99" s="173">
        <f t="shared" si="23"/>
        <v>783000</v>
      </c>
      <c r="J99" s="179"/>
      <c r="K99" s="180"/>
      <c r="M99" s="84">
        <v>0.3</v>
      </c>
      <c r="N99" s="118">
        <f>INT(H99*M99)</f>
        <v>783000</v>
      </c>
      <c r="O99" s="84">
        <f>IF(J99="有",0.5-M99,0)</f>
        <v>0</v>
      </c>
      <c r="P99" s="118">
        <f>INT(H99*(M99+O99))-N99</f>
        <v>0</v>
      </c>
      <c r="Q99" s="84">
        <f aca="true" t="shared" si="24" ref="Q99:R103">+O99+M99</f>
        <v>0.3</v>
      </c>
      <c r="R99" s="118">
        <f t="shared" si="24"/>
        <v>783000</v>
      </c>
      <c r="S99" s="60" t="str">
        <f>IF(R99=I99,"○","×")</f>
        <v>○</v>
      </c>
    </row>
    <row r="100" spans="1:19" ht="17.25" customHeight="1">
      <c r="A100" s="119"/>
      <c r="B100" s="75" t="s">
        <v>265</v>
      </c>
      <c r="C100" s="75" t="s">
        <v>266</v>
      </c>
      <c r="D100" s="76" t="s">
        <v>270</v>
      </c>
      <c r="E100" s="77" t="s">
        <v>271</v>
      </c>
      <c r="F100" s="77" t="s">
        <v>272</v>
      </c>
      <c r="G100" s="75" t="s">
        <v>273</v>
      </c>
      <c r="H100" s="178">
        <v>1087000</v>
      </c>
      <c r="I100" s="173">
        <f t="shared" si="23"/>
        <v>326100</v>
      </c>
      <c r="J100" s="179"/>
      <c r="K100" s="180"/>
      <c r="M100" s="84">
        <v>0.3</v>
      </c>
      <c r="N100" s="118">
        <f>INT(H100*M100)</f>
        <v>326100</v>
      </c>
      <c r="O100" s="84">
        <f>IF(J100="有",0.5-M100,0)</f>
        <v>0</v>
      </c>
      <c r="P100" s="118">
        <f>INT(H100*(M100+O100))-N100</f>
        <v>0</v>
      </c>
      <c r="Q100" s="84">
        <f t="shared" si="24"/>
        <v>0.3</v>
      </c>
      <c r="R100" s="118">
        <f t="shared" si="24"/>
        <v>326100</v>
      </c>
      <c r="S100" s="60" t="str">
        <f>IF(R100=I100,"○","×")</f>
        <v>○</v>
      </c>
    </row>
    <row r="101" spans="1:19" ht="17.25" customHeight="1">
      <c r="A101" s="119"/>
      <c r="B101" s="75" t="s">
        <v>265</v>
      </c>
      <c r="C101" s="75" t="s">
        <v>266</v>
      </c>
      <c r="D101" s="76" t="s">
        <v>274</v>
      </c>
      <c r="E101" s="77" t="s">
        <v>275</v>
      </c>
      <c r="F101" s="77" t="s">
        <v>276</v>
      </c>
      <c r="G101" s="75" t="s">
        <v>273</v>
      </c>
      <c r="H101" s="178">
        <v>1447000</v>
      </c>
      <c r="I101" s="173">
        <f t="shared" si="23"/>
        <v>434100</v>
      </c>
      <c r="J101" s="179"/>
      <c r="K101" s="180"/>
      <c r="M101" s="84">
        <v>0.3</v>
      </c>
      <c r="N101" s="118">
        <f>INT(H101*M101)</f>
        <v>434100</v>
      </c>
      <c r="O101" s="84">
        <f>IF(J101="有",0.5-M101,0)</f>
        <v>0</v>
      </c>
      <c r="P101" s="118">
        <f>INT(H101*(M101+O101))-N101</f>
        <v>0</v>
      </c>
      <c r="Q101" s="84">
        <f t="shared" si="24"/>
        <v>0.3</v>
      </c>
      <c r="R101" s="118">
        <f t="shared" si="24"/>
        <v>434100</v>
      </c>
      <c r="S101" s="60" t="str">
        <f>IF(R101=I101,"○","×")</f>
        <v>○</v>
      </c>
    </row>
    <row r="102" spans="1:19" ht="17.25" customHeight="1">
      <c r="A102" s="119"/>
      <c r="B102" s="127" t="s">
        <v>277</v>
      </c>
      <c r="C102" s="127" t="s">
        <v>278</v>
      </c>
      <c r="D102" s="172" t="s">
        <v>279</v>
      </c>
      <c r="E102" s="127" t="s">
        <v>280</v>
      </c>
      <c r="F102" s="127" t="s">
        <v>281</v>
      </c>
      <c r="G102" s="75" t="s">
        <v>282</v>
      </c>
      <c r="H102" s="181">
        <v>400000</v>
      </c>
      <c r="I102" s="173">
        <f t="shared" si="23"/>
        <v>160000</v>
      </c>
      <c r="J102" s="182" t="s">
        <v>70</v>
      </c>
      <c r="K102" s="183" t="s">
        <v>70</v>
      </c>
      <c r="M102" s="84">
        <v>0.3</v>
      </c>
      <c r="N102" s="118">
        <f>INT(H102*M102)</f>
        <v>120000</v>
      </c>
      <c r="O102" s="84">
        <v>0.1</v>
      </c>
      <c r="P102" s="118">
        <f>INT(H102*(M102+O102))-N102</f>
        <v>40000</v>
      </c>
      <c r="Q102" s="84">
        <f t="shared" si="24"/>
        <v>0.4</v>
      </c>
      <c r="R102" s="118">
        <f t="shared" si="24"/>
        <v>160000</v>
      </c>
      <c r="S102" s="60" t="str">
        <f>IF(R102=I102,"○","×")</f>
        <v>○</v>
      </c>
    </row>
    <row r="103" spans="1:19" ht="17.25" customHeight="1">
      <c r="A103" s="119"/>
      <c r="B103" s="127" t="s">
        <v>277</v>
      </c>
      <c r="C103" s="127" t="s">
        <v>278</v>
      </c>
      <c r="D103" s="172" t="s">
        <v>279</v>
      </c>
      <c r="E103" s="127" t="s">
        <v>283</v>
      </c>
      <c r="F103" s="127" t="s">
        <v>284</v>
      </c>
      <c r="G103" s="75" t="s">
        <v>285</v>
      </c>
      <c r="H103" s="181">
        <v>700000</v>
      </c>
      <c r="I103" s="173">
        <f t="shared" si="23"/>
        <v>280000</v>
      </c>
      <c r="J103" s="182" t="s">
        <v>70</v>
      </c>
      <c r="K103" s="183" t="s">
        <v>70</v>
      </c>
      <c r="M103" s="84">
        <v>0.3</v>
      </c>
      <c r="N103" s="118">
        <f>INT(H103*M103)</f>
        <v>210000</v>
      </c>
      <c r="O103" s="84">
        <v>0.1</v>
      </c>
      <c r="P103" s="118">
        <f>INT(H103*(M103+O103))-N103</f>
        <v>70000</v>
      </c>
      <c r="Q103" s="84">
        <f t="shared" si="24"/>
        <v>0.4</v>
      </c>
      <c r="R103" s="118">
        <f t="shared" si="24"/>
        <v>280000</v>
      </c>
      <c r="S103" s="60" t="str">
        <f>IF(R103=I103,"○","×")</f>
        <v>○</v>
      </c>
    </row>
    <row r="104" spans="1:18" ht="17.25" customHeight="1">
      <c r="A104" s="124"/>
      <c r="B104" s="86" t="s">
        <v>64</v>
      </c>
      <c r="C104" s="184"/>
      <c r="D104" s="184"/>
      <c r="E104" s="184"/>
      <c r="F104" s="185"/>
      <c r="G104" s="167"/>
      <c r="H104" s="186">
        <f>SUM(H99:H103)</f>
        <v>6244000</v>
      </c>
      <c r="I104" s="186">
        <f>SUM(I99:I103)</f>
        <v>1983200</v>
      </c>
      <c r="J104" s="90">
        <v>2</v>
      </c>
      <c r="K104" s="91">
        <v>2</v>
      </c>
      <c r="M104" s="177"/>
      <c r="N104" s="187">
        <f>SUM(N99:N103)</f>
        <v>1873200</v>
      </c>
      <c r="O104" s="177"/>
      <c r="P104" s="187">
        <f>SUM(P99:P103)</f>
        <v>110000</v>
      </c>
      <c r="Q104" s="177"/>
      <c r="R104" s="187">
        <f>SUM(R99:R103)</f>
        <v>1983200</v>
      </c>
    </row>
    <row r="105" spans="1:19" ht="17.25" customHeight="1">
      <c r="A105" s="74" t="s">
        <v>131</v>
      </c>
      <c r="B105" s="77" t="s">
        <v>66</v>
      </c>
      <c r="C105" s="73" t="s">
        <v>67</v>
      </c>
      <c r="D105" s="73" t="s">
        <v>286</v>
      </c>
      <c r="E105" s="73" t="s">
        <v>287</v>
      </c>
      <c r="F105" s="73" t="s">
        <v>288</v>
      </c>
      <c r="G105" s="77" t="s">
        <v>289</v>
      </c>
      <c r="H105" s="97">
        <v>3000000</v>
      </c>
      <c r="I105" s="79">
        <v>900000</v>
      </c>
      <c r="J105" s="80"/>
      <c r="K105" s="81"/>
      <c r="M105" s="84">
        <v>0.3</v>
      </c>
      <c r="N105" s="118">
        <f aca="true" t="shared" si="25" ref="N105:N112">INT(H105*M105)</f>
        <v>900000</v>
      </c>
      <c r="O105" s="84">
        <f aca="true" t="shared" si="26" ref="O105:O112">IF(J105="有",0.5-M105,0)</f>
        <v>0</v>
      </c>
      <c r="P105" s="118">
        <f aca="true" t="shared" si="27" ref="P105:P112">INT(H105*(M105+O105))-N105</f>
        <v>0</v>
      </c>
      <c r="Q105" s="84">
        <f aca="true" t="shared" si="28" ref="Q105:R112">+O105+M105</f>
        <v>0.3</v>
      </c>
      <c r="R105" s="118">
        <f t="shared" si="28"/>
        <v>900000</v>
      </c>
      <c r="S105" s="60" t="str">
        <f aca="true" t="shared" si="29" ref="S105:S112">IF(R105=I105,"○","×")</f>
        <v>○</v>
      </c>
    </row>
    <row r="106" spans="1:19" ht="17.25" customHeight="1">
      <c r="A106" s="119"/>
      <c r="B106" s="77" t="s">
        <v>290</v>
      </c>
      <c r="C106" s="73" t="s">
        <v>290</v>
      </c>
      <c r="D106" s="73" t="s">
        <v>68</v>
      </c>
      <c r="E106" s="73" t="s">
        <v>291</v>
      </c>
      <c r="F106" s="73" t="s">
        <v>292</v>
      </c>
      <c r="G106" s="77" t="s">
        <v>289</v>
      </c>
      <c r="H106" s="97">
        <v>5040000</v>
      </c>
      <c r="I106" s="79">
        <v>1300000</v>
      </c>
      <c r="J106" s="80"/>
      <c r="K106" s="81"/>
      <c r="M106" s="84">
        <v>0.3</v>
      </c>
      <c r="N106" s="141">
        <f t="shared" si="25"/>
        <v>1512000</v>
      </c>
      <c r="O106" s="84">
        <f t="shared" si="26"/>
        <v>0</v>
      </c>
      <c r="P106" s="118">
        <f t="shared" si="27"/>
        <v>0</v>
      </c>
      <c r="Q106" s="84">
        <f t="shared" si="28"/>
        <v>0.3</v>
      </c>
      <c r="R106" s="141">
        <f t="shared" si="28"/>
        <v>1512000</v>
      </c>
      <c r="S106" s="142" t="str">
        <f t="shared" si="29"/>
        <v>×</v>
      </c>
    </row>
    <row r="107" spans="1:19" ht="17.25" customHeight="1">
      <c r="A107" s="119"/>
      <c r="B107" s="77" t="s">
        <v>290</v>
      </c>
      <c r="C107" s="73" t="s">
        <v>160</v>
      </c>
      <c r="D107" s="73" t="s">
        <v>293</v>
      </c>
      <c r="E107" s="73" t="s">
        <v>294</v>
      </c>
      <c r="F107" s="73" t="s">
        <v>295</v>
      </c>
      <c r="G107" s="77" t="s">
        <v>296</v>
      </c>
      <c r="H107" s="97">
        <v>2242800</v>
      </c>
      <c r="I107" s="79">
        <v>672840</v>
      </c>
      <c r="J107" s="80"/>
      <c r="K107" s="81"/>
      <c r="M107" s="84">
        <v>0.3</v>
      </c>
      <c r="N107" s="118">
        <f t="shared" si="25"/>
        <v>672840</v>
      </c>
      <c r="O107" s="84">
        <f t="shared" si="26"/>
        <v>0</v>
      </c>
      <c r="P107" s="118">
        <f t="shared" si="27"/>
        <v>0</v>
      </c>
      <c r="Q107" s="84">
        <f t="shared" si="28"/>
        <v>0.3</v>
      </c>
      <c r="R107" s="118">
        <f t="shared" si="28"/>
        <v>672840</v>
      </c>
      <c r="S107" s="60" t="str">
        <f t="shared" si="29"/>
        <v>○</v>
      </c>
    </row>
    <row r="108" spans="1:19" ht="17.25" customHeight="1">
      <c r="A108" s="119"/>
      <c r="B108" s="77" t="s">
        <v>139</v>
      </c>
      <c r="C108" s="73" t="s">
        <v>297</v>
      </c>
      <c r="D108" s="73" t="s">
        <v>298</v>
      </c>
      <c r="E108" s="73" t="s">
        <v>299</v>
      </c>
      <c r="F108" s="73" t="s">
        <v>300</v>
      </c>
      <c r="G108" s="77" t="s">
        <v>198</v>
      </c>
      <c r="H108" s="97">
        <v>857000</v>
      </c>
      <c r="I108" s="79">
        <v>257100</v>
      </c>
      <c r="J108" s="80"/>
      <c r="K108" s="81"/>
      <c r="M108" s="84">
        <v>0.3</v>
      </c>
      <c r="N108" s="118">
        <f t="shared" si="25"/>
        <v>257100</v>
      </c>
      <c r="O108" s="84">
        <f t="shared" si="26"/>
        <v>0</v>
      </c>
      <c r="P108" s="118">
        <f t="shared" si="27"/>
        <v>0</v>
      </c>
      <c r="Q108" s="84">
        <f t="shared" si="28"/>
        <v>0.3</v>
      </c>
      <c r="R108" s="118">
        <f t="shared" si="28"/>
        <v>257100</v>
      </c>
      <c r="S108" s="60" t="str">
        <f t="shared" si="29"/>
        <v>○</v>
      </c>
    </row>
    <row r="109" spans="1:19" ht="17.25" customHeight="1">
      <c r="A109" s="119"/>
      <c r="B109" s="77" t="s">
        <v>135</v>
      </c>
      <c r="C109" s="73" t="s">
        <v>135</v>
      </c>
      <c r="D109" s="73" t="s">
        <v>301</v>
      </c>
      <c r="E109" s="73" t="s">
        <v>302</v>
      </c>
      <c r="F109" s="73" t="s">
        <v>303</v>
      </c>
      <c r="G109" s="77" t="s">
        <v>198</v>
      </c>
      <c r="H109" s="97">
        <v>798000</v>
      </c>
      <c r="I109" s="79">
        <v>239400</v>
      </c>
      <c r="J109" s="80"/>
      <c r="K109" s="81"/>
      <c r="M109" s="84">
        <v>0.3</v>
      </c>
      <c r="N109" s="118">
        <f t="shared" si="25"/>
        <v>239400</v>
      </c>
      <c r="O109" s="84">
        <f t="shared" si="26"/>
        <v>0</v>
      </c>
      <c r="P109" s="118">
        <f t="shared" si="27"/>
        <v>0</v>
      </c>
      <c r="Q109" s="84">
        <f t="shared" si="28"/>
        <v>0.3</v>
      </c>
      <c r="R109" s="118">
        <f t="shared" si="28"/>
        <v>239400</v>
      </c>
      <c r="S109" s="60" t="str">
        <f t="shared" si="29"/>
        <v>○</v>
      </c>
    </row>
    <row r="110" spans="1:19" ht="17.25" customHeight="1">
      <c r="A110" s="119"/>
      <c r="B110" s="77" t="s">
        <v>304</v>
      </c>
      <c r="C110" s="73" t="s">
        <v>305</v>
      </c>
      <c r="D110" s="73" t="s">
        <v>68</v>
      </c>
      <c r="E110" s="73" t="s">
        <v>291</v>
      </c>
      <c r="F110" s="73" t="s">
        <v>292</v>
      </c>
      <c r="G110" s="77" t="s">
        <v>289</v>
      </c>
      <c r="H110" s="97">
        <v>5040000</v>
      </c>
      <c r="I110" s="79">
        <v>1300000</v>
      </c>
      <c r="J110" s="80"/>
      <c r="K110" s="81"/>
      <c r="M110" s="84">
        <v>0.3</v>
      </c>
      <c r="N110" s="141">
        <f t="shared" si="25"/>
        <v>1512000</v>
      </c>
      <c r="O110" s="84">
        <f t="shared" si="26"/>
        <v>0</v>
      </c>
      <c r="P110" s="118">
        <f t="shared" si="27"/>
        <v>0</v>
      </c>
      <c r="Q110" s="84">
        <f t="shared" si="28"/>
        <v>0.3</v>
      </c>
      <c r="R110" s="141">
        <f t="shared" si="28"/>
        <v>1512000</v>
      </c>
      <c r="S110" s="142" t="str">
        <f t="shared" si="29"/>
        <v>×</v>
      </c>
    </row>
    <row r="111" spans="1:19" ht="17.25" customHeight="1">
      <c r="A111" s="119"/>
      <c r="B111" s="77" t="s">
        <v>76</v>
      </c>
      <c r="C111" s="73" t="s">
        <v>77</v>
      </c>
      <c r="D111" s="73" t="s">
        <v>161</v>
      </c>
      <c r="E111" s="73" t="s">
        <v>306</v>
      </c>
      <c r="F111" s="73" t="s">
        <v>307</v>
      </c>
      <c r="G111" s="77" t="s">
        <v>308</v>
      </c>
      <c r="H111" s="97">
        <v>3022000</v>
      </c>
      <c r="I111" s="79">
        <v>1300000</v>
      </c>
      <c r="J111" s="95" t="s">
        <v>70</v>
      </c>
      <c r="K111" s="188"/>
      <c r="M111" s="84">
        <v>0.3</v>
      </c>
      <c r="N111" s="118">
        <f t="shared" si="25"/>
        <v>906600</v>
      </c>
      <c r="O111" s="84">
        <f t="shared" si="26"/>
        <v>0.2</v>
      </c>
      <c r="P111" s="141">
        <f t="shared" si="27"/>
        <v>604400</v>
      </c>
      <c r="Q111" s="84">
        <f t="shared" si="28"/>
        <v>0.5</v>
      </c>
      <c r="R111" s="141">
        <f t="shared" si="28"/>
        <v>1511000</v>
      </c>
      <c r="S111" s="142" t="str">
        <f t="shared" si="29"/>
        <v>×</v>
      </c>
    </row>
    <row r="112" spans="1:19" ht="17.25" customHeight="1">
      <c r="A112" s="119"/>
      <c r="B112" s="77" t="s">
        <v>76</v>
      </c>
      <c r="C112" s="73" t="s">
        <v>77</v>
      </c>
      <c r="D112" s="73" t="s">
        <v>309</v>
      </c>
      <c r="E112" s="73" t="s">
        <v>310</v>
      </c>
      <c r="F112" s="73" t="s">
        <v>311</v>
      </c>
      <c r="G112" s="77" t="s">
        <v>312</v>
      </c>
      <c r="H112" s="97">
        <v>2663000</v>
      </c>
      <c r="I112" s="79">
        <v>1300000</v>
      </c>
      <c r="J112" s="95" t="s">
        <v>81</v>
      </c>
      <c r="K112" s="188"/>
      <c r="M112" s="84">
        <v>0.3</v>
      </c>
      <c r="N112" s="118">
        <f t="shared" si="25"/>
        <v>798900</v>
      </c>
      <c r="O112" s="84">
        <f t="shared" si="26"/>
        <v>0.2</v>
      </c>
      <c r="P112" s="141">
        <f t="shared" si="27"/>
        <v>532600</v>
      </c>
      <c r="Q112" s="84">
        <f t="shared" si="28"/>
        <v>0.5</v>
      </c>
      <c r="R112" s="141">
        <f t="shared" si="28"/>
        <v>1331500</v>
      </c>
      <c r="S112" s="142" t="str">
        <f t="shared" si="29"/>
        <v>×</v>
      </c>
    </row>
    <row r="113" spans="1:18" ht="17.25" customHeight="1">
      <c r="A113" s="124"/>
      <c r="B113" s="86" t="s">
        <v>64</v>
      </c>
      <c r="C113" s="184"/>
      <c r="D113" s="184"/>
      <c r="E113" s="184"/>
      <c r="F113" s="185"/>
      <c r="G113" s="167"/>
      <c r="H113" s="186">
        <f>SUM(H105:H112)</f>
        <v>22662800</v>
      </c>
      <c r="I113" s="186">
        <f>SUM(I105:I112)</f>
        <v>7269340</v>
      </c>
      <c r="J113" s="90">
        <v>2</v>
      </c>
      <c r="K113" s="91">
        <v>0</v>
      </c>
      <c r="M113" s="177"/>
      <c r="N113" s="187">
        <f>SUM(N105:N112)</f>
        <v>6798840</v>
      </c>
      <c r="O113" s="177"/>
      <c r="P113" s="187">
        <f>SUM(P105:P112)</f>
        <v>1137000</v>
      </c>
      <c r="Q113" s="177"/>
      <c r="R113" s="187">
        <f>SUM(R105:R112)</f>
        <v>7935840</v>
      </c>
    </row>
    <row r="114" spans="1:18" ht="17.25" customHeight="1" thickBot="1">
      <c r="A114" s="189" t="s">
        <v>82</v>
      </c>
      <c r="B114" s="190"/>
      <c r="C114" s="190"/>
      <c r="D114" s="190"/>
      <c r="E114" s="190"/>
      <c r="F114" s="190"/>
      <c r="G114" s="190"/>
      <c r="H114" s="104">
        <f>H71+H98+H104+H113</f>
        <v>92172800</v>
      </c>
      <c r="I114" s="104">
        <f>I71+I98+I104+I113</f>
        <v>31600740</v>
      </c>
      <c r="J114" s="105">
        <v>17</v>
      </c>
      <c r="K114" s="106">
        <v>9</v>
      </c>
      <c r="M114" s="104"/>
      <c r="N114" s="156">
        <f>N71+N98+N104+N113</f>
        <v>27651840</v>
      </c>
      <c r="O114" s="104"/>
      <c r="P114" s="156">
        <f>P71+P98+P104+P113</f>
        <v>4935400</v>
      </c>
      <c r="Q114" s="104"/>
      <c r="R114" s="156">
        <f>R71+R98+R104+R113</f>
        <v>32587240</v>
      </c>
    </row>
    <row r="115" spans="14:18" ht="18" customHeight="1">
      <c r="N115" s="159">
        <v>27227840</v>
      </c>
      <c r="O115" s="159"/>
      <c r="P115" s="159">
        <f>R115-N115</f>
        <v>4372900</v>
      </c>
      <c r="Q115" s="191"/>
      <c r="R115" s="192">
        <f>I114</f>
        <v>31600740</v>
      </c>
    </row>
    <row r="116" spans="14:18" ht="18" customHeight="1">
      <c r="N116" s="193"/>
      <c r="O116" s="160">
        <v>0.1</v>
      </c>
      <c r="P116" s="159">
        <v>1302000</v>
      </c>
      <c r="Q116" s="194"/>
      <c r="R116" s="195"/>
    </row>
    <row r="117" spans="14:18" ht="18" customHeight="1">
      <c r="N117" s="193"/>
      <c r="O117" s="160">
        <v>0.2</v>
      </c>
      <c r="P117" s="159">
        <f>P115-P116</f>
        <v>3070900</v>
      </c>
      <c r="Q117" s="194"/>
      <c r="R117" s="195"/>
    </row>
    <row r="118" spans="14:18" ht="18" customHeight="1">
      <c r="N118" s="193"/>
      <c r="O118" s="160"/>
      <c r="P118" s="193"/>
      <c r="Q118" s="194"/>
      <c r="R118" s="195"/>
    </row>
    <row r="119" spans="13:18" ht="18" customHeight="1">
      <c r="M119" s="196" t="s">
        <v>313</v>
      </c>
      <c r="N119" s="197"/>
      <c r="O119" s="197"/>
      <c r="P119" s="197"/>
      <c r="Q119" s="197"/>
      <c r="R119" s="197"/>
    </row>
    <row r="120" spans="13:18" ht="14.25" customHeight="1">
      <c r="M120" s="198"/>
      <c r="N120" s="198"/>
      <c r="O120" s="198"/>
      <c r="P120" s="198"/>
      <c r="Q120" s="198"/>
      <c r="R120" s="198"/>
    </row>
    <row r="121" spans="14:18" ht="13.5">
      <c r="N121" s="193"/>
      <c r="O121" s="193"/>
      <c r="P121" s="193"/>
      <c r="Q121" s="194"/>
      <c r="R121" s="195"/>
    </row>
    <row r="122" spans="13:18" ht="13.5">
      <c r="M122" s="196" t="s">
        <v>314</v>
      </c>
      <c r="N122" s="197"/>
      <c r="O122" s="197"/>
      <c r="P122" s="197"/>
      <c r="Q122" s="197"/>
      <c r="R122" s="197"/>
    </row>
    <row r="123" spans="13:18" ht="13.5">
      <c r="M123" s="198"/>
      <c r="N123" s="198"/>
      <c r="O123" s="198"/>
      <c r="P123" s="198"/>
      <c r="Q123" s="198"/>
      <c r="R123" s="198"/>
    </row>
  </sheetData>
  <mergeCells count="34">
    <mergeCell ref="M122:R123"/>
    <mergeCell ref="A105:A113"/>
    <mergeCell ref="B113:F113"/>
    <mergeCell ref="A114:G114"/>
    <mergeCell ref="M119:R120"/>
    <mergeCell ref="A72:A98"/>
    <mergeCell ref="B98:F98"/>
    <mergeCell ref="A99:A104"/>
    <mergeCell ref="B104:F104"/>
    <mergeCell ref="A55:F55"/>
    <mergeCell ref="E60:F60"/>
    <mergeCell ref="A61:A71"/>
    <mergeCell ref="B71:F71"/>
    <mergeCell ref="A49:A51"/>
    <mergeCell ref="B51:G51"/>
    <mergeCell ref="A52:A54"/>
    <mergeCell ref="B54:G54"/>
    <mergeCell ref="A43:A45"/>
    <mergeCell ref="B45:G45"/>
    <mergeCell ref="A46:A48"/>
    <mergeCell ref="B48:G48"/>
    <mergeCell ref="A19:A28"/>
    <mergeCell ref="B28:F28"/>
    <mergeCell ref="A29:A42"/>
    <mergeCell ref="B42:F42"/>
    <mergeCell ref="A12:F12"/>
    <mergeCell ref="E15:F15"/>
    <mergeCell ref="A16:A18"/>
    <mergeCell ref="B18:F18"/>
    <mergeCell ref="E4:F4"/>
    <mergeCell ref="A5:A6"/>
    <mergeCell ref="B6:F6"/>
    <mergeCell ref="A7:A11"/>
    <mergeCell ref="B11:F11"/>
  </mergeCells>
  <printOptions/>
  <pageMargins left="0.75" right="0.75" top="1" bottom="1" header="0.512" footer="0.512"/>
  <pageSetup horizontalDpi="600" verticalDpi="600" orientation="portrait" paperSize="9" scale="3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2012-01-24T06:35:50Z</cp:lastPrinted>
  <dcterms:created xsi:type="dcterms:W3CDTF">2011-12-22T07:03:50Z</dcterms:created>
  <dcterms:modified xsi:type="dcterms:W3CDTF">2012-01-24T06:38:28Z</dcterms:modified>
  <cp:category/>
  <cp:version/>
  <cp:contentType/>
  <cp:contentStatus/>
</cp:coreProperties>
</file>