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4200" activeTab="1"/>
  </bookViews>
  <sheets>
    <sheet name="障がい者・外国人" sheetId="1" r:id="rId1"/>
    <sheet name="昼間・夜間" sheetId="2" r:id="rId2"/>
    <sheet name="冬期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<sst xmlns="http://schemas.openxmlformats.org/spreadsheetml/2006/main" count="102" uniqueCount="60">
  <si>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</si>
  <si>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</si>
  <si>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</si>
  <si>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</si>
  <si>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</si>
  <si>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</si>
  <si>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</si>
  <si>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</si>
  <si>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H18</t>
  </si>
  <si>
    <t>H19</t>
  </si>
  <si>
    <t>H20</t>
  </si>
  <si>
    <t>H21</t>
  </si>
  <si>
    <t>H22</t>
  </si>
  <si>
    <t>H23</t>
  </si>
  <si>
    <t>H24</t>
  </si>
  <si>
    <t>H25</t>
  </si>
  <si>
    <t>入園者数（万人）</t>
  </si>
  <si>
    <t>（単位：人）</t>
  </si>
  <si>
    <t>　項目　　　　　 　       　年度</t>
  </si>
  <si>
    <t>計</t>
  </si>
  <si>
    <t>※前回の債務負担行為額算定時（平成２２年度）は１人当たりの客単価を８５０円で算定。</t>
  </si>
  <si>
    <t>ムーンライト（万人）</t>
  </si>
  <si>
    <t>ウインターイルミ（万人）</t>
  </si>
  <si>
    <t>参考：１人当たりの客単価（円）</t>
  </si>
  <si>
    <t>冬期の入園者数（万人）</t>
  </si>
  <si>
    <t>うち冬期（12月～3月）の入園者数</t>
  </si>
  <si>
    <t>うちムーンライトフラワーガーデン入園者数</t>
  </si>
  <si>
    <t>うちウインターイルミネーション入園者数</t>
  </si>
  <si>
    <t>総入園者数</t>
  </si>
  <si>
    <t>総入園者数に対する冬期（12月～3月）の入園者数の割合</t>
  </si>
  <si>
    <t>総入園者数に対するムーンライトフラワーガーデンの入園者数の割合</t>
  </si>
  <si>
    <t>総入園者数に対するウインターイルミネーションの入園者数の割合</t>
  </si>
  <si>
    <t>とっとり花回廊の入園者数の内訳別の推移</t>
  </si>
  <si>
    <t>夜間入園者数</t>
  </si>
  <si>
    <t>昼間入園者数</t>
  </si>
  <si>
    <t>入園料収入</t>
  </si>
  <si>
    <t>（単位：千円）</t>
  </si>
  <si>
    <t>昼間入園者数（万人）</t>
  </si>
  <si>
    <t>入園料収入（千万円）</t>
  </si>
  <si>
    <t>とっとり花回廊入園者数、身体障がい者入園者数、外国人入園者数等の推移</t>
  </si>
  <si>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</si>
  <si>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</si>
  <si>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</si>
  <si>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</si>
  <si>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</si>
  <si>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</si>
  <si>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</si>
  <si>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</si>
  <si>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入園者数</t>
  </si>
  <si>
    <t>　うち身体障がい者等の入園者数</t>
  </si>
  <si>
    <t>　うち外国人入園者数</t>
  </si>
  <si>
    <t>入園者数に対する身体障がい者等の入園者数の割合</t>
  </si>
  <si>
    <t>入園者数に対する外国人入園者数の割合</t>
  </si>
  <si>
    <t>※身体障がい者等の入園者の利用料金は全額減免。（介護者含む）</t>
  </si>
  <si>
    <t>※外国人入園者の利用料金は、平成２２年度までは米子・ソウル国際航空路又は県内空港を使用する国際チャーター便を少なくとも片道利用し、県内宿泊施設に１泊以上宿泊する場合に全額減免を適用していたが、平成２３年度以降は限定なく全ての外国人入園者に個人料金の５割減免を適用している。</t>
  </si>
  <si>
    <t>身体障がい者等（万人）</t>
  </si>
  <si>
    <t>外国人観光客（万人）</t>
  </si>
  <si>
    <t>http://www.tottorihanakairou.or.jp/site/page/hanakairou/business/price/</t>
  </si>
  <si>
    <t>うち夏期（４月～１１月）の入園者数</t>
  </si>
  <si>
    <t>夏期の入園者数（万人）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</si>
</sst>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40" fillId="0" borderId="11" xfId="0" applyNumberFormat="1" applyFont="1" applyBorder="1" applyAlignment="1">
      <alignment horizontal="right" vertical="center"/>
    </xf>
    <xf numFmtId="176" fontId="4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0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176" fontId="40" fillId="0" borderId="18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9" fontId="40" fillId="0" borderId="11" xfId="0" applyNumberFormat="1" applyFont="1" applyBorder="1" applyAlignment="1">
      <alignment horizontal="right" vertical="center"/>
    </xf>
    <xf numFmtId="179" fontId="40" fillId="0" borderId="16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40" fillId="0" borderId="10" xfId="0" applyNumberFormat="1" applyFont="1" applyBorder="1" applyAlignment="1">
      <alignment horizontal="right" vertical="center"/>
    </xf>
    <xf numFmtId="176" fontId="40" fillId="0" borderId="19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 wrapText="1"/>
    </xf>
    <xf numFmtId="179" fontId="40" fillId="0" borderId="22" xfId="0" applyNumberFormat="1" applyFont="1" applyBorder="1" applyAlignment="1">
      <alignment horizontal="right" vertical="center"/>
    </xf>
    <xf numFmtId="179" fontId="40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 wrapText="1"/>
    </xf>
    <xf numFmtId="179" fontId="0" fillId="0" borderId="25" xfId="0" applyNumberFormat="1" applyFont="1" applyBorder="1" applyAlignment="1">
      <alignment vertical="center" wrapText="1"/>
    </xf>
    <xf numFmtId="179" fontId="0" fillId="0" borderId="26" xfId="0" applyNumberFormat="1" applyFont="1" applyBorder="1" applyAlignment="1">
      <alignment vertical="center" wrapText="1"/>
    </xf>
    <xf numFmtId="176" fontId="0" fillId="0" borderId="27" xfId="0" applyNumberFormat="1" applyBorder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 wrapText="1"/>
    </xf>
    <xf numFmtId="0" fontId="0" fillId="0" borderId="29" xfId="0" applyBorder="1" applyAlignment="1">
      <alignment horizontal="left" vertical="center" shrinkToFit="1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41" fillId="0" borderId="20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179" fontId="40" fillId="0" borderId="32" xfId="0" applyNumberFormat="1" applyFont="1" applyBorder="1" applyAlignment="1">
      <alignment horizontal="right" vertical="center"/>
    </xf>
    <xf numFmtId="179" fontId="40" fillId="0" borderId="33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176" fontId="40" fillId="0" borderId="22" xfId="0" applyNumberFormat="1" applyFont="1" applyBorder="1" applyAlignment="1">
      <alignment horizontal="right" vertical="center"/>
    </xf>
    <xf numFmtId="176" fontId="40" fillId="0" borderId="23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33" borderId="17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0" fontId="0" fillId="0" borderId="35" xfId="0" applyBorder="1" applyAlignment="1">
      <alignment horizontal="right" vertical="center" wrapText="1"/>
    </xf>
    <xf numFmtId="179" fontId="0" fillId="0" borderId="35" xfId="0" applyNumberFormat="1" applyFont="1" applyBorder="1" applyAlignment="1">
      <alignment vertical="center" wrapText="1"/>
    </xf>
    <xf numFmtId="0" fontId="0" fillId="0" borderId="36" xfId="0" applyBorder="1" applyAlignment="1">
      <alignment horizontal="left" vertical="center" wrapText="1"/>
    </xf>
    <xf numFmtId="38" fontId="0" fillId="0" borderId="37" xfId="48" applyFont="1" applyBorder="1" applyAlignment="1">
      <alignment vertical="center" wrapText="1"/>
    </xf>
    <xf numFmtId="38" fontId="0" fillId="0" borderId="38" xfId="48" applyFont="1" applyBorder="1" applyAlignment="1">
      <alignment vertical="center" wrapText="1"/>
    </xf>
    <xf numFmtId="179" fontId="0" fillId="0" borderId="3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79" fontId="40" fillId="0" borderId="25" xfId="0" applyNumberFormat="1" applyFont="1" applyBorder="1" applyAlignment="1">
      <alignment horizontal="right" vertical="center"/>
    </xf>
    <xf numFmtId="179" fontId="40" fillId="0" borderId="26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4" borderId="20" xfId="0" applyFill="1" applyBorder="1" applyAlignment="1">
      <alignment vertical="center" wrapText="1"/>
    </xf>
    <xf numFmtId="176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horizontal="right" vertical="center"/>
    </xf>
    <xf numFmtId="176" fontId="0" fillId="34" borderId="1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入園者数及び身体障がい者入園者数、外国人入園者数の推移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8"/>
          <c:w val="0.733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'障がい者・外国人'!$A$49</c:f>
              <c:strCache>
                <c:ptCount val="1"/>
                <c:pt idx="0">
                  <c:v>入園者数（万人）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'障がい者・外国人'!$B$48:$I$48</c:f>
              <c:strCache/>
            </c:strRef>
          </c:cat>
          <c:val>
            <c:numRef>
              <c:f>'障がい者・外国人'!$B$49:$I$49</c:f>
              <c:numCache/>
            </c:numRef>
          </c:val>
          <c:smooth val="0"/>
        </c:ser>
        <c:ser>
          <c:idx val="1"/>
          <c:order val="1"/>
          <c:tx>
            <c:strRef>
              <c:f>'障がい者・外国人'!$A$50</c:f>
              <c:strCache>
                <c:ptCount val="1"/>
                <c:pt idx="0">
                  <c:v>身体障がい者等（万人）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'障がい者・外国人'!$B$48:$I$48</c:f>
              <c:strCache/>
            </c:strRef>
          </c:cat>
          <c:val>
            <c:numRef>
              <c:f>'障がい者・外国人'!$B$50:$I$50</c:f>
              <c:numCache/>
            </c:numRef>
          </c:val>
          <c:smooth val="0"/>
        </c:ser>
        <c:ser>
          <c:idx val="2"/>
          <c:order val="2"/>
          <c:tx>
            <c:strRef>
              <c:f>'障がい者・外国人'!$A$51</c:f>
              <c:strCache>
                <c:ptCount val="1"/>
                <c:pt idx="0">
                  <c:v>外国人観光客（万人）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'障がい者・外国人'!$B$48:$I$48</c:f>
              <c:strCache/>
            </c:strRef>
          </c:cat>
          <c:val>
            <c:numRef>
              <c:f>'障がい者・外国人'!$B$51:$I$51</c:f>
              <c:numCache/>
            </c:numRef>
          </c:val>
          <c:smooth val="0"/>
        </c:ser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43025"/>
          <c:w val="0.2305"/>
          <c:h val="0.1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とっとり花回廊の入園者数の内訳別の推移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8"/>
          <c:w val="0.756"/>
          <c:h val="0.89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'昼間・夜間'!$A$58</c:f>
              <c:strCache>
                <c:ptCount val="1"/>
                <c:pt idx="0">
                  <c:v>入園料収入（千万円）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'昼間・夜間'!$B$54:$I$54</c:f>
              <c:strCache/>
            </c:strRef>
          </c:cat>
          <c:val>
            <c:numRef>
              <c:f>'昼間・夜間'!$B$58:$I$58</c:f>
              <c:numCache/>
            </c:numRef>
          </c:val>
        </c:ser>
        <c:axId val="45944474"/>
        <c:axId val="10847083"/>
      </c:barChart>
      <c:lineChart>
        <c:grouping val="standard"/>
        <c:varyColors val="0"/>
        <c:ser>
          <c:idx val="0"/>
          <c:order val="0"/>
          <c:tx>
            <c:strRef>
              <c:f>'昼間・夜間'!$A$55</c:f>
              <c:strCache>
                <c:ptCount val="1"/>
                <c:pt idx="0">
                  <c:v>入園者数（万人）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'昼間・夜間'!$B$54:$I$54</c:f>
              <c:strCache/>
            </c:strRef>
          </c:cat>
          <c:val>
            <c:numRef>
              <c:f>'昼間・夜間'!$B$55:$I$55</c:f>
              <c:numCache/>
            </c:numRef>
          </c:val>
          <c:smooth val="0"/>
        </c:ser>
        <c:ser>
          <c:idx val="2"/>
          <c:order val="1"/>
          <c:tx>
            <c:strRef>
              <c:f>'昼間・夜間'!$A$57</c:f>
              <c:strCache>
                <c:ptCount val="1"/>
                <c:pt idx="0">
                  <c:v>昼間入園者数（万人）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'昼間・夜間'!$B$54:$I$54</c:f>
              <c:strCache/>
            </c:strRef>
          </c:cat>
          <c:val>
            <c:numRef>
              <c:f>'昼間・夜間'!$B$57:$I$57</c:f>
              <c:numCache/>
            </c:numRef>
          </c:val>
          <c:smooth val="0"/>
        </c:ser>
        <c:ser>
          <c:idx val="1"/>
          <c:order val="3"/>
          <c:tx>
            <c:strRef>
              <c:f>'昼間・夜間'!$A$56</c:f>
              <c:strCache>
                <c:ptCount val="1"/>
                <c:pt idx="0">
                  <c:v>夏期の入園者数（万人）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'昼間・夜間'!$B$56:$I$56</c:f>
              <c:numCache/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884"/>
        <c:crossesAt val="1"/>
        <c:crossBetween val="between"/>
        <c:dispUnits/>
      </c:valAx>
      <c:catAx>
        <c:axId val="45944474"/>
        <c:scaling>
          <c:orientation val="minMax"/>
        </c:scaling>
        <c:axPos val="b"/>
        <c:delete val="1"/>
        <c:majorTickMark val="out"/>
        <c:minorTickMark val="none"/>
        <c:tickLblPos val="nextTo"/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444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75"/>
          <c:y val="0.4075"/>
          <c:w val="0.226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とっとり花回廊の入園者数の内訳別の推移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8"/>
          <c:w val="0.736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'冬期'!$A$51</c:f>
              <c:strCache>
                <c:ptCount val="1"/>
                <c:pt idx="0">
                  <c:v>入園者数（万人）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'冬期'!$B$50:$I$50</c:f>
              <c:strCache/>
            </c:strRef>
          </c:cat>
          <c:val>
            <c:numRef>
              <c:f>'冬期'!$B$51:$I$51</c:f>
              <c:numCache/>
            </c:numRef>
          </c:val>
          <c:smooth val="0"/>
        </c:ser>
        <c:ser>
          <c:idx val="1"/>
          <c:order val="1"/>
          <c:tx>
            <c:strRef>
              <c:f>'冬期'!$A$52</c:f>
              <c:strCache>
                <c:ptCount val="1"/>
                <c:pt idx="0">
                  <c:v>冬期の入園者数（万人）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'冬期'!$B$50:$I$50</c:f>
              <c:strCache/>
            </c:strRef>
          </c:cat>
          <c:val>
            <c:numRef>
              <c:f>'冬期'!$B$52:$I$52</c:f>
              <c:numCache/>
            </c:numRef>
          </c:val>
          <c:smooth val="0"/>
        </c:ser>
        <c:ser>
          <c:idx val="2"/>
          <c:order val="2"/>
          <c:tx>
            <c:strRef>
              <c:f>'冬期'!$A$53</c:f>
              <c:strCache>
                <c:ptCount val="1"/>
                <c:pt idx="0">
                  <c:v>ムーンライト（万人）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'冬期'!$B$50:$I$50</c:f>
              <c:strCache/>
            </c:strRef>
          </c:cat>
          <c:val>
            <c:numRef>
              <c:f>'冬期'!$B$53:$I$53</c:f>
              <c:numCache/>
            </c:numRef>
          </c:val>
          <c:smooth val="0"/>
        </c:ser>
        <c:ser>
          <c:idx val="3"/>
          <c:order val="3"/>
          <c:tx>
            <c:strRef>
              <c:f>'冬期'!$A$54</c:f>
              <c:strCache>
                <c:ptCount val="1"/>
                <c:pt idx="0">
                  <c:v>ウインターイルミ（万人）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'冬期'!$B$50:$I$50</c:f>
              <c:strCache/>
            </c:strRef>
          </c:cat>
          <c:val>
            <c:numRef>
              <c:f>'冬期'!$B$54:$I$54</c:f>
              <c:numCache/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4075"/>
          <c:w val="0.232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66675</xdr:rowOff>
    </xdr:from>
    <xdr:to>
      <xdr:col>8</xdr:col>
      <xdr:colOff>523875</xdr:colOff>
      <xdr:row>43</xdr:row>
      <xdr:rowOff>57150</xdr:rowOff>
    </xdr:to>
    <xdr:graphicFrame>
      <xdr:nvGraphicFramePr>
        <xdr:cNvPr id="1" name="グラフ 3"/>
        <xdr:cNvGraphicFramePr/>
      </xdr:nvGraphicFramePr>
      <xdr:xfrm>
        <a:off x="85725" y="4533900"/>
        <a:ext cx="62769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8</xdr:col>
      <xdr:colOff>523875</xdr:colOff>
      <xdr:row>49</xdr:row>
      <xdr:rowOff>57150</xdr:rowOff>
    </xdr:to>
    <xdr:graphicFrame>
      <xdr:nvGraphicFramePr>
        <xdr:cNvPr id="1" name="グラフ 3"/>
        <xdr:cNvGraphicFramePr/>
      </xdr:nvGraphicFramePr>
      <xdr:xfrm>
        <a:off x="85725" y="4810125"/>
        <a:ext cx="62769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66675</xdr:rowOff>
    </xdr:from>
    <xdr:to>
      <xdr:col>8</xdr:col>
      <xdr:colOff>523875</xdr:colOff>
      <xdr:row>45</xdr:row>
      <xdr:rowOff>57150</xdr:rowOff>
    </xdr:to>
    <xdr:graphicFrame>
      <xdr:nvGraphicFramePr>
        <xdr:cNvPr id="1" name="グラフ 3"/>
        <xdr:cNvGraphicFramePr/>
      </xdr:nvGraphicFramePr>
      <xdr:xfrm>
        <a:off x="85725" y="5010150"/>
        <a:ext cx="62769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MAT~1\AppData\Local\Temp\notesE1EF34\~47980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">
          <cell r="B48" t="str">
            <v>H18</v>
          </cell>
          <cell r="C48" t="str">
            <v>H19</v>
          </cell>
          <cell r="D48" t="str">
            <v>H20</v>
          </cell>
          <cell r="E48" t="str">
            <v>H21</v>
          </cell>
          <cell r="F48" t="str">
            <v>H22</v>
          </cell>
          <cell r="G48" t="str">
            <v>H23</v>
          </cell>
          <cell r="H48" t="str">
            <v>H24</v>
          </cell>
          <cell r="I48" t="str">
            <v>H25</v>
          </cell>
        </row>
        <row r="49">
          <cell r="A49" t="str">
            <v>入園者数（万人）</v>
          </cell>
          <cell r="B49">
            <v>38</v>
          </cell>
          <cell r="C49">
            <v>36</v>
          </cell>
          <cell r="D49">
            <v>39</v>
          </cell>
          <cell r="E49">
            <v>41</v>
          </cell>
          <cell r="F49">
            <v>38</v>
          </cell>
          <cell r="G49">
            <v>36</v>
          </cell>
          <cell r="H49">
            <v>35</v>
          </cell>
          <cell r="I49">
            <v>33</v>
          </cell>
        </row>
        <row r="50">
          <cell r="A50" t="str">
            <v>身体障がい者等（万人）</v>
          </cell>
          <cell r="B50">
            <v>3.116</v>
          </cell>
          <cell r="C50">
            <v>3.059</v>
          </cell>
          <cell r="D50">
            <v>3.3280000000000003</v>
          </cell>
          <cell r="E50">
            <v>3.2969999999999997</v>
          </cell>
          <cell r="F50">
            <v>3.4490000000000003</v>
          </cell>
          <cell r="G50">
            <v>3.181</v>
          </cell>
          <cell r="H50">
            <v>3.0469999999999997</v>
          </cell>
          <cell r="I50">
            <v>2.883</v>
          </cell>
        </row>
        <row r="51">
          <cell r="A51" t="str">
            <v>外国人観光客（万人）</v>
          </cell>
          <cell r="B51">
            <v>0.576</v>
          </cell>
          <cell r="C51">
            <v>0.457</v>
          </cell>
          <cell r="D51">
            <v>0.27799999999999997</v>
          </cell>
          <cell r="E51">
            <v>0.632</v>
          </cell>
          <cell r="F51">
            <v>0.609</v>
          </cell>
          <cell r="G51">
            <v>0.34199999999999997</v>
          </cell>
          <cell r="H51">
            <v>0.717</v>
          </cell>
          <cell r="I51">
            <v>0.5519999999999999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5.57421875" style="0" customWidth="1"/>
    <col min="2" max="9" width="8.8515625" style="0" customWidth="1"/>
  </cols>
  <sheetData>
    <row r="1" spans="1:9" ht="24.75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57"/>
      <c r="B2" s="57"/>
      <c r="C2" s="57"/>
      <c r="D2" s="57"/>
      <c r="E2" s="57"/>
      <c r="F2" s="57"/>
      <c r="G2" s="57"/>
      <c r="H2" s="57"/>
      <c r="I2" s="57"/>
    </row>
    <row r="3" ht="24.75" customHeight="1" thickBot="1">
      <c r="I3" s="3" t="s">
        <v>17</v>
      </c>
    </row>
    <row r="4" spans="1:9" ht="30" customHeight="1">
      <c r="A4" s="6" t="s">
        <v>18</v>
      </c>
      <c r="B4" s="7" t="s">
        <v>40</v>
      </c>
      <c r="C4" s="7" t="s">
        <v>41</v>
      </c>
      <c r="D4" s="7" t="s">
        <v>42</v>
      </c>
      <c r="E4" s="7" t="s">
        <v>43</v>
      </c>
      <c r="F4" s="7" t="s">
        <v>44</v>
      </c>
      <c r="G4" s="7" t="s">
        <v>45</v>
      </c>
      <c r="H4" s="7" t="s">
        <v>46</v>
      </c>
      <c r="I4" s="8" t="s">
        <v>47</v>
      </c>
    </row>
    <row r="5" spans="1:9" ht="30" customHeight="1">
      <c r="A5" s="10" t="s">
        <v>48</v>
      </c>
      <c r="B5" s="14">
        <v>383878</v>
      </c>
      <c r="C5" s="15">
        <v>360835</v>
      </c>
      <c r="D5" s="15">
        <v>389092</v>
      </c>
      <c r="E5" s="15">
        <v>409790</v>
      </c>
      <c r="F5" s="15">
        <v>381314</v>
      </c>
      <c r="G5" s="15">
        <v>358269</v>
      </c>
      <c r="H5" s="15">
        <v>353422</v>
      </c>
      <c r="I5" s="16">
        <v>334320</v>
      </c>
    </row>
    <row r="6" spans="1:9" ht="30" customHeight="1">
      <c r="A6" s="58" t="s">
        <v>49</v>
      </c>
      <c r="B6" s="4">
        <v>31157</v>
      </c>
      <c r="C6" s="4">
        <v>30588</v>
      </c>
      <c r="D6" s="4">
        <v>33280</v>
      </c>
      <c r="E6" s="4">
        <v>32973</v>
      </c>
      <c r="F6" s="4">
        <v>34490</v>
      </c>
      <c r="G6" s="4">
        <v>31806</v>
      </c>
      <c r="H6" s="4">
        <v>30472</v>
      </c>
      <c r="I6" s="9">
        <v>28833</v>
      </c>
    </row>
    <row r="7" spans="1:9" ht="30" customHeight="1" thickBot="1">
      <c r="A7" s="59" t="s">
        <v>50</v>
      </c>
      <c r="B7" s="5">
        <v>5761</v>
      </c>
      <c r="C7" s="5">
        <v>4570</v>
      </c>
      <c r="D7" s="5">
        <v>2781</v>
      </c>
      <c r="E7" s="5">
        <v>6324</v>
      </c>
      <c r="F7" s="5">
        <v>6087</v>
      </c>
      <c r="G7" s="5">
        <v>3424</v>
      </c>
      <c r="H7" s="5">
        <v>7169</v>
      </c>
      <c r="I7" s="11">
        <v>5517</v>
      </c>
    </row>
    <row r="8" spans="1:9" ht="30" customHeight="1" thickTop="1">
      <c r="A8" s="60" t="s">
        <v>51</v>
      </c>
      <c r="B8" s="17">
        <f>ROUND(B6/B5,3)</f>
        <v>0.081</v>
      </c>
      <c r="C8" s="17">
        <f aca="true" t="shared" si="0" ref="C8:I8">ROUND(C6/C5,3)</f>
        <v>0.085</v>
      </c>
      <c r="D8" s="17">
        <f t="shared" si="0"/>
        <v>0.086</v>
      </c>
      <c r="E8" s="17">
        <f t="shared" si="0"/>
        <v>0.08</v>
      </c>
      <c r="F8" s="17">
        <f t="shared" si="0"/>
        <v>0.09</v>
      </c>
      <c r="G8" s="17">
        <f t="shared" si="0"/>
        <v>0.089</v>
      </c>
      <c r="H8" s="17">
        <f t="shared" si="0"/>
        <v>0.086</v>
      </c>
      <c r="I8" s="18">
        <f t="shared" si="0"/>
        <v>0.086</v>
      </c>
    </row>
    <row r="9" spans="1:9" ht="30" customHeight="1" thickBot="1">
      <c r="A9" s="61" t="s">
        <v>52</v>
      </c>
      <c r="B9" s="62">
        <f>ROUND(B7/B5,3)</f>
        <v>0.015</v>
      </c>
      <c r="C9" s="62">
        <f aca="true" t="shared" si="1" ref="C9:I9">ROUND(C7/C5,3)</f>
        <v>0.013</v>
      </c>
      <c r="D9" s="62">
        <f t="shared" si="1"/>
        <v>0.007</v>
      </c>
      <c r="E9" s="62">
        <f t="shared" si="1"/>
        <v>0.015</v>
      </c>
      <c r="F9" s="62">
        <f t="shared" si="1"/>
        <v>0.016</v>
      </c>
      <c r="G9" s="62">
        <f t="shared" si="1"/>
        <v>0.01</v>
      </c>
      <c r="H9" s="62">
        <f t="shared" si="1"/>
        <v>0.02</v>
      </c>
      <c r="I9" s="63">
        <f t="shared" si="1"/>
        <v>0.017</v>
      </c>
    </row>
    <row r="10" spans="1:9" ht="24.75" customHeight="1">
      <c r="A10" s="64" t="s">
        <v>53</v>
      </c>
      <c r="B10" s="64"/>
      <c r="C10" s="64"/>
      <c r="D10" s="64"/>
      <c r="E10" s="64"/>
      <c r="F10" s="64"/>
      <c r="G10" s="64"/>
      <c r="H10" s="64"/>
      <c r="I10" s="64"/>
    </row>
    <row r="11" spans="1:9" ht="49.5" customHeight="1">
      <c r="A11" s="65" t="s">
        <v>54</v>
      </c>
      <c r="B11" s="65"/>
      <c r="C11" s="65"/>
      <c r="D11" s="65"/>
      <c r="E11" s="65"/>
      <c r="F11" s="65"/>
      <c r="G11" s="65"/>
      <c r="H11" s="65"/>
      <c r="I11" s="65"/>
    </row>
    <row r="12" spans="1:9" ht="13.5" customHeight="1">
      <c r="A12" s="66"/>
      <c r="B12" s="66"/>
      <c r="C12" s="66"/>
      <c r="D12" s="66"/>
      <c r="E12" s="66"/>
      <c r="F12" s="66"/>
      <c r="G12" s="66"/>
      <c r="H12" s="66"/>
      <c r="I12" s="66"/>
    </row>
    <row r="48" spans="1:9" ht="13.5">
      <c r="A48" s="1"/>
      <c r="B48" s="2" t="s">
        <v>8</v>
      </c>
      <c r="C48" s="2" t="s">
        <v>9</v>
      </c>
      <c r="D48" s="2" t="s">
        <v>10</v>
      </c>
      <c r="E48" s="2" t="s">
        <v>11</v>
      </c>
      <c r="F48" s="2" t="s">
        <v>12</v>
      </c>
      <c r="G48" s="2" t="s">
        <v>13</v>
      </c>
      <c r="H48" s="2" t="s">
        <v>14</v>
      </c>
      <c r="I48" s="2" t="s">
        <v>15</v>
      </c>
    </row>
    <row r="49" spans="1:9" ht="13.5">
      <c r="A49" s="1" t="s">
        <v>16</v>
      </c>
      <c r="B49" s="12">
        <f>ROUND(B5/10000,0)</f>
        <v>38</v>
      </c>
      <c r="C49" s="12">
        <f aca="true" t="shared" si="2" ref="C49:I49">ROUND(C5/10000,0)</f>
        <v>36</v>
      </c>
      <c r="D49" s="12">
        <f t="shared" si="2"/>
        <v>39</v>
      </c>
      <c r="E49" s="12">
        <f t="shared" si="2"/>
        <v>41</v>
      </c>
      <c r="F49" s="12">
        <f t="shared" si="2"/>
        <v>38</v>
      </c>
      <c r="G49" s="12">
        <f t="shared" si="2"/>
        <v>36</v>
      </c>
      <c r="H49" s="12">
        <f t="shared" si="2"/>
        <v>35</v>
      </c>
      <c r="I49" s="12">
        <f t="shared" si="2"/>
        <v>33</v>
      </c>
    </row>
    <row r="50" spans="1:9" ht="13.5">
      <c r="A50" s="1" t="s">
        <v>55</v>
      </c>
      <c r="B50" s="13">
        <f>31.16/10</f>
        <v>3.116</v>
      </c>
      <c r="C50" s="13">
        <f>30.59/10</f>
        <v>3.059</v>
      </c>
      <c r="D50" s="13">
        <f>33.28/10</f>
        <v>3.3280000000000003</v>
      </c>
      <c r="E50" s="13">
        <f>32.97/10</f>
        <v>3.2969999999999997</v>
      </c>
      <c r="F50" s="13">
        <f>34.49/10</f>
        <v>3.4490000000000003</v>
      </c>
      <c r="G50" s="13">
        <f>31.81/10</f>
        <v>3.181</v>
      </c>
      <c r="H50" s="13">
        <f>30.47/10</f>
        <v>3.0469999999999997</v>
      </c>
      <c r="I50" s="13">
        <f>28.83/10</f>
        <v>2.883</v>
      </c>
    </row>
    <row r="51" spans="1:9" ht="13.5">
      <c r="A51" s="1" t="s">
        <v>56</v>
      </c>
      <c r="B51" s="13">
        <f>5.76/10</f>
        <v>0.576</v>
      </c>
      <c r="C51" s="13">
        <f>4.57/10</f>
        <v>0.457</v>
      </c>
      <c r="D51" s="13">
        <f>2.78/10</f>
        <v>0.27799999999999997</v>
      </c>
      <c r="E51" s="13">
        <f>6.32/10</f>
        <v>0.632</v>
      </c>
      <c r="F51" s="13">
        <f>6.09/10</f>
        <v>0.609</v>
      </c>
      <c r="G51" s="13">
        <f>3.42/10</f>
        <v>0.34199999999999997</v>
      </c>
      <c r="H51" s="13">
        <f>7.17/10</f>
        <v>0.717</v>
      </c>
      <c r="I51" s="13">
        <f>5.52/10</f>
        <v>0.5519999999999999</v>
      </c>
    </row>
  </sheetData>
  <sheetProtection/>
  <mergeCells count="3">
    <mergeCell ref="A1:I1"/>
    <mergeCell ref="A10:I10"/>
    <mergeCell ref="A11:I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BreakPreview" zoomScaleSheetLayoutView="100" zoomScalePageLayoutView="0" workbookViewId="0" topLeftCell="A28">
      <selection activeCell="K31" sqref="K31"/>
    </sheetView>
  </sheetViews>
  <sheetFormatPr defaultColWidth="9.140625" defaultRowHeight="15"/>
  <cols>
    <col min="1" max="1" width="25.57421875" style="0" customWidth="1"/>
    <col min="2" max="9" width="8.8515625" style="0" customWidth="1"/>
  </cols>
  <sheetData>
    <row r="1" spans="1:9" ht="24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</row>
    <row r="2" ht="13.5" customHeight="1" thickBot="1">
      <c r="I2" s="3" t="s">
        <v>17</v>
      </c>
    </row>
    <row r="3" spans="1:9" ht="30" customHeight="1">
      <c r="A3" s="6" t="s">
        <v>18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</row>
    <row r="4" spans="1:9" ht="30" customHeight="1">
      <c r="A4" s="46" t="s">
        <v>28</v>
      </c>
      <c r="B4" s="47">
        <v>383878</v>
      </c>
      <c r="C4" s="48">
        <v>360835</v>
      </c>
      <c r="D4" s="48">
        <v>389092</v>
      </c>
      <c r="E4" s="48">
        <v>409790</v>
      </c>
      <c r="F4" s="48">
        <v>381314</v>
      </c>
      <c r="G4" s="48">
        <v>358269</v>
      </c>
      <c r="H4" s="48">
        <v>353422</v>
      </c>
      <c r="I4" s="49">
        <v>334320</v>
      </c>
    </row>
    <row r="5" spans="1:9" ht="30" customHeight="1">
      <c r="A5" s="67" t="s">
        <v>58</v>
      </c>
      <c r="B5" s="68">
        <f>B4-B6</f>
        <v>329195</v>
      </c>
      <c r="C5" s="69">
        <f aca="true" t="shared" si="0" ref="C5:I5">C4-C6</f>
        <v>313086</v>
      </c>
      <c r="D5" s="69">
        <f t="shared" si="0"/>
        <v>338141</v>
      </c>
      <c r="E5" s="69">
        <f t="shared" si="0"/>
        <v>356004</v>
      </c>
      <c r="F5" s="69">
        <f t="shared" si="0"/>
        <v>331784</v>
      </c>
      <c r="G5" s="69">
        <f t="shared" si="0"/>
        <v>311416</v>
      </c>
      <c r="H5" s="69">
        <f t="shared" si="0"/>
        <v>289170</v>
      </c>
      <c r="I5" s="70">
        <f t="shared" si="0"/>
        <v>262041</v>
      </c>
    </row>
    <row r="6" spans="1:9" ht="30" customHeight="1">
      <c r="A6" s="19" t="s">
        <v>25</v>
      </c>
      <c r="B6" s="32">
        <v>54683</v>
      </c>
      <c r="C6" s="33">
        <v>47749</v>
      </c>
      <c r="D6" s="33">
        <v>50951</v>
      </c>
      <c r="E6" s="33">
        <v>53786</v>
      </c>
      <c r="F6" s="33">
        <v>49530</v>
      </c>
      <c r="G6" s="33">
        <v>46853</v>
      </c>
      <c r="H6" s="33">
        <v>64252</v>
      </c>
      <c r="I6" s="34">
        <v>72279</v>
      </c>
    </row>
    <row r="7" spans="1:9" ht="30" customHeight="1">
      <c r="A7" s="19" t="s">
        <v>26</v>
      </c>
      <c r="B7" s="4">
        <v>12228</v>
      </c>
      <c r="C7" s="4">
        <v>17810</v>
      </c>
      <c r="D7" s="4">
        <v>20284</v>
      </c>
      <c r="E7" s="4">
        <v>28992</v>
      </c>
      <c r="F7" s="4">
        <v>30436</v>
      </c>
      <c r="G7" s="4">
        <v>24320</v>
      </c>
      <c r="H7" s="4">
        <v>11575</v>
      </c>
      <c r="I7" s="9">
        <v>10307</v>
      </c>
    </row>
    <row r="8" spans="1:9" ht="30" customHeight="1">
      <c r="A8" s="20" t="s">
        <v>27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19423</v>
      </c>
      <c r="I8" s="22">
        <v>37584</v>
      </c>
    </row>
    <row r="9" spans="1:9" ht="30" customHeight="1">
      <c r="A9" s="42" t="s">
        <v>34</v>
      </c>
      <c r="B9" s="43">
        <f>B4-B10</f>
        <v>371650</v>
      </c>
      <c r="C9" s="43">
        <f aca="true" t="shared" si="1" ref="C9:I9">C4-C10</f>
        <v>343025</v>
      </c>
      <c r="D9" s="43">
        <f t="shared" si="1"/>
        <v>368808</v>
      </c>
      <c r="E9" s="43">
        <f t="shared" si="1"/>
        <v>380798</v>
      </c>
      <c r="F9" s="43">
        <f t="shared" si="1"/>
        <v>350878</v>
      </c>
      <c r="G9" s="43">
        <f t="shared" si="1"/>
        <v>333949</v>
      </c>
      <c r="H9" s="43">
        <f t="shared" si="1"/>
        <v>322424</v>
      </c>
      <c r="I9" s="44">
        <f t="shared" si="1"/>
        <v>286429</v>
      </c>
    </row>
    <row r="10" spans="1:9" ht="30" customHeight="1" thickBot="1">
      <c r="A10" s="45" t="s">
        <v>33</v>
      </c>
      <c r="B10" s="5">
        <f>SUM(B7:B8)</f>
        <v>12228</v>
      </c>
      <c r="C10" s="5">
        <f aca="true" t="shared" si="2" ref="C10:I10">SUM(C7:C8)</f>
        <v>17810</v>
      </c>
      <c r="D10" s="5">
        <f t="shared" si="2"/>
        <v>20284</v>
      </c>
      <c r="E10" s="5">
        <f t="shared" si="2"/>
        <v>28992</v>
      </c>
      <c r="F10" s="5">
        <f t="shared" si="2"/>
        <v>30436</v>
      </c>
      <c r="G10" s="5">
        <f t="shared" si="2"/>
        <v>24320</v>
      </c>
      <c r="H10" s="5">
        <f t="shared" si="2"/>
        <v>30998</v>
      </c>
      <c r="I10" s="11">
        <f t="shared" si="2"/>
        <v>47891</v>
      </c>
    </row>
    <row r="11" spans="1:9" ht="30" customHeight="1" hidden="1" thickTop="1">
      <c r="A11" s="37" t="s">
        <v>29</v>
      </c>
      <c r="B11" s="38">
        <f>ROUND(B6/B4,3)</f>
        <v>0.142</v>
      </c>
      <c r="C11" s="38">
        <f aca="true" t="shared" si="3" ref="C11:I11">ROUND(C6/C4,3)</f>
        <v>0.132</v>
      </c>
      <c r="D11" s="38">
        <f t="shared" si="3"/>
        <v>0.131</v>
      </c>
      <c r="E11" s="38">
        <f t="shared" si="3"/>
        <v>0.131</v>
      </c>
      <c r="F11" s="38">
        <f t="shared" si="3"/>
        <v>0.13</v>
      </c>
      <c r="G11" s="38">
        <f t="shared" si="3"/>
        <v>0.131</v>
      </c>
      <c r="H11" s="38">
        <f t="shared" si="3"/>
        <v>0.182</v>
      </c>
      <c r="I11" s="39">
        <f t="shared" si="3"/>
        <v>0.216</v>
      </c>
    </row>
    <row r="12" spans="1:9" ht="30" customHeight="1" hidden="1">
      <c r="A12" s="35" t="s">
        <v>30</v>
      </c>
      <c r="B12" s="17">
        <f>ROUND(B7/B4,3)</f>
        <v>0.032</v>
      </c>
      <c r="C12" s="17">
        <f aca="true" t="shared" si="4" ref="C12:I12">ROUND(C7/C4,3)</f>
        <v>0.049</v>
      </c>
      <c r="D12" s="17">
        <f t="shared" si="4"/>
        <v>0.052</v>
      </c>
      <c r="E12" s="17">
        <f t="shared" si="4"/>
        <v>0.071</v>
      </c>
      <c r="F12" s="17">
        <f t="shared" si="4"/>
        <v>0.08</v>
      </c>
      <c r="G12" s="17">
        <f t="shared" si="4"/>
        <v>0.068</v>
      </c>
      <c r="H12" s="17">
        <f t="shared" si="4"/>
        <v>0.033</v>
      </c>
      <c r="I12" s="18">
        <f t="shared" si="4"/>
        <v>0.031</v>
      </c>
    </row>
    <row r="13" spans="1:9" ht="30" customHeight="1" hidden="1">
      <c r="A13" s="36" t="s">
        <v>31</v>
      </c>
      <c r="B13" s="24">
        <f>ROUND(B8/B4,3)</f>
        <v>0</v>
      </c>
      <c r="C13" s="24">
        <f aca="true" t="shared" si="5" ref="C13:I13">ROUND(C8/C4,3)</f>
        <v>0</v>
      </c>
      <c r="D13" s="24">
        <f t="shared" si="5"/>
        <v>0</v>
      </c>
      <c r="E13" s="24">
        <f t="shared" si="5"/>
        <v>0</v>
      </c>
      <c r="F13" s="24">
        <f t="shared" si="5"/>
        <v>0</v>
      </c>
      <c r="G13" s="24">
        <f t="shared" si="5"/>
        <v>0</v>
      </c>
      <c r="H13" s="24">
        <f t="shared" si="5"/>
        <v>0.055</v>
      </c>
      <c r="I13" s="25">
        <f t="shared" si="5"/>
        <v>0.112</v>
      </c>
    </row>
    <row r="14" spans="1:9" ht="30" customHeight="1" hidden="1" thickBot="1">
      <c r="A14" s="26" t="s">
        <v>19</v>
      </c>
      <c r="B14" s="27">
        <f>ROUND(B10/B4,3)</f>
        <v>0.032</v>
      </c>
      <c r="C14" s="27">
        <f aca="true" t="shared" si="6" ref="C14:I14">ROUND(C10/C4,3)</f>
        <v>0.049</v>
      </c>
      <c r="D14" s="27">
        <f t="shared" si="6"/>
        <v>0.052</v>
      </c>
      <c r="E14" s="27">
        <f t="shared" si="6"/>
        <v>0.071</v>
      </c>
      <c r="F14" s="27">
        <f t="shared" si="6"/>
        <v>0.08</v>
      </c>
      <c r="G14" s="27">
        <f t="shared" si="6"/>
        <v>0.068</v>
      </c>
      <c r="H14" s="27">
        <f t="shared" si="6"/>
        <v>0.088</v>
      </c>
      <c r="I14" s="28">
        <f t="shared" si="6"/>
        <v>0.143</v>
      </c>
    </row>
    <row r="15" spans="1:9" ht="14.25" customHeight="1" thickBot="1" thickTop="1">
      <c r="A15" s="50"/>
      <c r="B15" s="51"/>
      <c r="C15" s="51"/>
      <c r="D15" s="51"/>
      <c r="E15" s="51"/>
      <c r="F15" s="51"/>
      <c r="G15" s="51"/>
      <c r="H15" s="55" t="s">
        <v>36</v>
      </c>
      <c r="I15" s="55"/>
    </row>
    <row r="16" spans="1:9" ht="30" customHeight="1" thickBot="1">
      <c r="A16" s="52" t="s">
        <v>35</v>
      </c>
      <c r="B16" s="53">
        <v>272731</v>
      </c>
      <c r="C16" s="53">
        <v>254820</v>
      </c>
      <c r="D16" s="53">
        <v>251393</v>
      </c>
      <c r="E16" s="53">
        <v>255418</v>
      </c>
      <c r="F16" s="53">
        <v>240856</v>
      </c>
      <c r="G16" s="53">
        <v>218851</v>
      </c>
      <c r="H16" s="53">
        <v>202420</v>
      </c>
      <c r="I16" s="54">
        <v>186478</v>
      </c>
    </row>
    <row r="17" spans="1:9" ht="30" customHeight="1" thickBot="1">
      <c r="A17" s="31" t="s">
        <v>23</v>
      </c>
      <c r="B17" s="29">
        <f>272730850/B4</f>
        <v>710.4623083375448</v>
      </c>
      <c r="C17" s="29">
        <f>254819710/C4</f>
        <v>706.1945487549712</v>
      </c>
      <c r="D17" s="29">
        <f>251392602/D4</f>
        <v>646.1006702784946</v>
      </c>
      <c r="E17" s="29">
        <f>255417640/E4</f>
        <v>623.2890992947607</v>
      </c>
      <c r="F17" s="29">
        <f>240856050/F4</f>
        <v>631.6475398228232</v>
      </c>
      <c r="G17" s="29">
        <f>218851000/G4</f>
        <v>610.8566468212432</v>
      </c>
      <c r="H17" s="29">
        <f>202420000/H4</f>
        <v>572.743066362592</v>
      </c>
      <c r="I17" s="30">
        <f>186478000/I4</f>
        <v>557.7829624312036</v>
      </c>
    </row>
    <row r="18" spans="1:9" ht="15" customHeight="1">
      <c r="A18" s="41" t="s">
        <v>20</v>
      </c>
      <c r="B18" s="41"/>
      <c r="C18" s="41"/>
      <c r="D18" s="41"/>
      <c r="E18" s="41"/>
      <c r="F18" s="41"/>
      <c r="G18" s="41"/>
      <c r="H18" s="41"/>
      <c r="I18" s="41"/>
    </row>
    <row r="19" ht="6" customHeight="1"/>
    <row r="54" spans="1:9" ht="13.5">
      <c r="A54" s="1"/>
      <c r="B54" s="2" t="s">
        <v>8</v>
      </c>
      <c r="C54" s="2" t="s">
        <v>9</v>
      </c>
      <c r="D54" s="2" t="s">
        <v>10</v>
      </c>
      <c r="E54" s="2" t="s">
        <v>11</v>
      </c>
      <c r="F54" s="2" t="s">
        <v>12</v>
      </c>
      <c r="G54" s="2" t="s">
        <v>13</v>
      </c>
      <c r="H54" s="2" t="s">
        <v>14</v>
      </c>
      <c r="I54" s="2" t="s">
        <v>15</v>
      </c>
    </row>
    <row r="55" spans="1:9" ht="13.5">
      <c r="A55" s="1" t="s">
        <v>16</v>
      </c>
      <c r="B55" s="12">
        <f>ROUND(B4/10000,0)</f>
        <v>38</v>
      </c>
      <c r="C55" s="12">
        <f aca="true" t="shared" si="7" ref="C55:I55">ROUND(C4/10000,0)</f>
        <v>36</v>
      </c>
      <c r="D55" s="12">
        <f t="shared" si="7"/>
        <v>39</v>
      </c>
      <c r="E55" s="12">
        <f t="shared" si="7"/>
        <v>41</v>
      </c>
      <c r="F55" s="12">
        <f t="shared" si="7"/>
        <v>38</v>
      </c>
      <c r="G55" s="12">
        <f t="shared" si="7"/>
        <v>36</v>
      </c>
      <c r="H55" s="12">
        <f t="shared" si="7"/>
        <v>35</v>
      </c>
      <c r="I55" s="12">
        <f t="shared" si="7"/>
        <v>33</v>
      </c>
    </row>
    <row r="56" spans="1:9" ht="13.5">
      <c r="A56" s="1" t="s">
        <v>59</v>
      </c>
      <c r="B56" s="13">
        <f>B5/10000</f>
        <v>32.9195</v>
      </c>
      <c r="C56" s="13">
        <f aca="true" t="shared" si="8" ref="C56:I56">C5/10000</f>
        <v>31.3086</v>
      </c>
      <c r="D56" s="13">
        <f t="shared" si="8"/>
        <v>33.8141</v>
      </c>
      <c r="E56" s="13">
        <f t="shared" si="8"/>
        <v>35.6004</v>
      </c>
      <c r="F56" s="13">
        <f t="shared" si="8"/>
        <v>33.1784</v>
      </c>
      <c r="G56" s="13">
        <f t="shared" si="8"/>
        <v>31.1416</v>
      </c>
      <c r="H56" s="13">
        <f t="shared" si="8"/>
        <v>28.917</v>
      </c>
      <c r="I56" s="13">
        <f t="shared" si="8"/>
        <v>26.2041</v>
      </c>
    </row>
    <row r="57" spans="1:9" ht="13.5">
      <c r="A57" s="1" t="s">
        <v>37</v>
      </c>
      <c r="B57" s="13">
        <f>B9/10000</f>
        <v>37.165</v>
      </c>
      <c r="C57" s="13">
        <f aca="true" t="shared" si="9" ref="C57:I57">C9/10000</f>
        <v>34.3025</v>
      </c>
      <c r="D57" s="13">
        <f t="shared" si="9"/>
        <v>36.8808</v>
      </c>
      <c r="E57" s="13">
        <f t="shared" si="9"/>
        <v>38.0798</v>
      </c>
      <c r="F57" s="13">
        <f t="shared" si="9"/>
        <v>35.0878</v>
      </c>
      <c r="G57" s="13">
        <f t="shared" si="9"/>
        <v>33.3949</v>
      </c>
      <c r="H57" s="13">
        <f t="shared" si="9"/>
        <v>32.2424</v>
      </c>
      <c r="I57" s="13">
        <f t="shared" si="9"/>
        <v>28.6429</v>
      </c>
    </row>
    <row r="58" spans="1:9" ht="13.5">
      <c r="A58" s="1" t="s">
        <v>38</v>
      </c>
      <c r="B58" s="13">
        <f>B16/10000</f>
        <v>27.2731</v>
      </c>
      <c r="C58" s="13">
        <f aca="true" t="shared" si="10" ref="C58:I58">C16/10000</f>
        <v>25.482</v>
      </c>
      <c r="D58" s="13">
        <f t="shared" si="10"/>
        <v>25.1393</v>
      </c>
      <c r="E58" s="13">
        <f t="shared" si="10"/>
        <v>25.5418</v>
      </c>
      <c r="F58" s="13">
        <f t="shared" si="10"/>
        <v>24.0856</v>
      </c>
      <c r="G58" s="13">
        <f t="shared" si="10"/>
        <v>21.8851</v>
      </c>
      <c r="H58" s="13">
        <f t="shared" si="10"/>
        <v>20.242</v>
      </c>
      <c r="I58" s="13">
        <f t="shared" si="10"/>
        <v>18.6478</v>
      </c>
    </row>
  </sheetData>
  <sheetProtection/>
  <mergeCells count="3">
    <mergeCell ref="A1:I1"/>
    <mergeCell ref="A18:I18"/>
    <mergeCell ref="H15:I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6">
      <selection activeCell="L44" sqref="L44"/>
    </sheetView>
  </sheetViews>
  <sheetFormatPr defaultColWidth="9.140625" defaultRowHeight="15"/>
  <cols>
    <col min="1" max="1" width="25.57421875" style="0" customWidth="1"/>
    <col min="2" max="9" width="8.8515625" style="0" customWidth="1"/>
  </cols>
  <sheetData>
    <row r="1" spans="1:9" ht="24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</row>
    <row r="2" ht="13.5" customHeight="1" thickBot="1">
      <c r="I2" s="3" t="s">
        <v>17</v>
      </c>
    </row>
    <row r="3" spans="1:9" ht="30" customHeight="1">
      <c r="A3" s="6" t="s">
        <v>18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</row>
    <row r="4" spans="1:9" ht="30" customHeight="1">
      <c r="A4" s="10" t="s">
        <v>28</v>
      </c>
      <c r="B4" s="14">
        <v>383878</v>
      </c>
      <c r="C4" s="15">
        <v>360835</v>
      </c>
      <c r="D4" s="15">
        <v>389092</v>
      </c>
      <c r="E4" s="15">
        <v>409790</v>
      </c>
      <c r="F4" s="15">
        <v>381314</v>
      </c>
      <c r="G4" s="15">
        <v>358269</v>
      </c>
      <c r="H4" s="15">
        <v>353422</v>
      </c>
      <c r="I4" s="16">
        <v>334320</v>
      </c>
    </row>
    <row r="5" spans="1:9" ht="30" customHeight="1">
      <c r="A5" s="19" t="s">
        <v>25</v>
      </c>
      <c r="B5" s="32">
        <v>54683</v>
      </c>
      <c r="C5" s="33">
        <v>47749</v>
      </c>
      <c r="D5" s="33">
        <v>50951</v>
      </c>
      <c r="E5" s="33">
        <v>53786</v>
      </c>
      <c r="F5" s="33">
        <v>49530</v>
      </c>
      <c r="G5" s="33">
        <v>46853</v>
      </c>
      <c r="H5" s="33">
        <v>64252</v>
      </c>
      <c r="I5" s="34">
        <v>72279</v>
      </c>
    </row>
    <row r="6" spans="1:9" ht="30" customHeight="1">
      <c r="A6" s="19" t="s">
        <v>26</v>
      </c>
      <c r="B6" s="4">
        <v>12228</v>
      </c>
      <c r="C6" s="4">
        <v>17810</v>
      </c>
      <c r="D6" s="4">
        <v>20284</v>
      </c>
      <c r="E6" s="4">
        <v>28992</v>
      </c>
      <c r="F6" s="4">
        <v>30436</v>
      </c>
      <c r="G6" s="4">
        <v>24320</v>
      </c>
      <c r="H6" s="4">
        <v>11575</v>
      </c>
      <c r="I6" s="9">
        <v>10307</v>
      </c>
    </row>
    <row r="7" spans="1:9" ht="30" customHeight="1">
      <c r="A7" s="20" t="s">
        <v>27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19423</v>
      </c>
      <c r="I7" s="22">
        <v>37584</v>
      </c>
    </row>
    <row r="8" spans="1:9" ht="30" customHeight="1" thickBot="1">
      <c r="A8" s="23" t="s">
        <v>19</v>
      </c>
      <c r="B8" s="5">
        <f>SUM(B6:B7)</f>
        <v>12228</v>
      </c>
      <c r="C8" s="5">
        <f aca="true" t="shared" si="0" ref="C8:I8">SUM(C6:C7)</f>
        <v>17810</v>
      </c>
      <c r="D8" s="5">
        <f t="shared" si="0"/>
        <v>20284</v>
      </c>
      <c r="E8" s="5">
        <f t="shared" si="0"/>
        <v>28992</v>
      </c>
      <c r="F8" s="5">
        <f t="shared" si="0"/>
        <v>30436</v>
      </c>
      <c r="G8" s="5">
        <f t="shared" si="0"/>
        <v>24320</v>
      </c>
      <c r="H8" s="5">
        <f t="shared" si="0"/>
        <v>30998</v>
      </c>
      <c r="I8" s="11">
        <f t="shared" si="0"/>
        <v>47891</v>
      </c>
    </row>
    <row r="9" spans="1:9" ht="30" customHeight="1" thickTop="1">
      <c r="A9" s="37" t="s">
        <v>29</v>
      </c>
      <c r="B9" s="38">
        <f>ROUND(B5/B4,3)</f>
        <v>0.142</v>
      </c>
      <c r="C9" s="38">
        <f aca="true" t="shared" si="1" ref="C9:I9">ROUND(C5/C4,3)</f>
        <v>0.132</v>
      </c>
      <c r="D9" s="38">
        <f t="shared" si="1"/>
        <v>0.131</v>
      </c>
      <c r="E9" s="38">
        <f t="shared" si="1"/>
        <v>0.131</v>
      </c>
      <c r="F9" s="38">
        <f t="shared" si="1"/>
        <v>0.13</v>
      </c>
      <c r="G9" s="38">
        <f t="shared" si="1"/>
        <v>0.131</v>
      </c>
      <c r="H9" s="38">
        <f t="shared" si="1"/>
        <v>0.182</v>
      </c>
      <c r="I9" s="39">
        <f t="shared" si="1"/>
        <v>0.216</v>
      </c>
    </row>
    <row r="10" spans="1:9" ht="30" customHeight="1">
      <c r="A10" s="35" t="s">
        <v>30</v>
      </c>
      <c r="B10" s="17">
        <f>ROUND(B6/B4,3)</f>
        <v>0.032</v>
      </c>
      <c r="C10" s="17">
        <f aca="true" t="shared" si="2" ref="C10:I10">ROUND(C6/C4,3)</f>
        <v>0.049</v>
      </c>
      <c r="D10" s="17">
        <f t="shared" si="2"/>
        <v>0.052</v>
      </c>
      <c r="E10" s="17">
        <f t="shared" si="2"/>
        <v>0.071</v>
      </c>
      <c r="F10" s="17">
        <f t="shared" si="2"/>
        <v>0.08</v>
      </c>
      <c r="G10" s="17">
        <f t="shared" si="2"/>
        <v>0.068</v>
      </c>
      <c r="H10" s="17">
        <f t="shared" si="2"/>
        <v>0.033</v>
      </c>
      <c r="I10" s="18">
        <f t="shared" si="2"/>
        <v>0.031</v>
      </c>
    </row>
    <row r="11" spans="1:9" ht="30" customHeight="1">
      <c r="A11" s="36" t="s">
        <v>31</v>
      </c>
      <c r="B11" s="24">
        <f>ROUND(B7/B4,3)</f>
        <v>0</v>
      </c>
      <c r="C11" s="24">
        <f aca="true" t="shared" si="3" ref="C11:I11">ROUND(C7/C4,3)</f>
        <v>0</v>
      </c>
      <c r="D11" s="24">
        <f t="shared" si="3"/>
        <v>0</v>
      </c>
      <c r="E11" s="24">
        <f t="shared" si="3"/>
        <v>0</v>
      </c>
      <c r="F11" s="24">
        <f t="shared" si="3"/>
        <v>0</v>
      </c>
      <c r="G11" s="24">
        <f t="shared" si="3"/>
        <v>0</v>
      </c>
      <c r="H11" s="24">
        <f t="shared" si="3"/>
        <v>0.055</v>
      </c>
      <c r="I11" s="25">
        <f t="shared" si="3"/>
        <v>0.112</v>
      </c>
    </row>
    <row r="12" spans="1:9" ht="30" customHeight="1" thickBot="1">
      <c r="A12" s="26" t="s">
        <v>19</v>
      </c>
      <c r="B12" s="27">
        <f>ROUND(B8/B4,3)</f>
        <v>0.032</v>
      </c>
      <c r="C12" s="27">
        <f aca="true" t="shared" si="4" ref="C12:I12">ROUND(C8/C4,3)</f>
        <v>0.049</v>
      </c>
      <c r="D12" s="27">
        <f t="shared" si="4"/>
        <v>0.052</v>
      </c>
      <c r="E12" s="27">
        <f t="shared" si="4"/>
        <v>0.071</v>
      </c>
      <c r="F12" s="27">
        <f t="shared" si="4"/>
        <v>0.08</v>
      </c>
      <c r="G12" s="27">
        <f t="shared" si="4"/>
        <v>0.068</v>
      </c>
      <c r="H12" s="27">
        <f t="shared" si="4"/>
        <v>0.088</v>
      </c>
      <c r="I12" s="28">
        <f t="shared" si="4"/>
        <v>0.143</v>
      </c>
    </row>
    <row r="13" spans="1:9" ht="30" customHeight="1" thickBot="1">
      <c r="A13" s="31" t="s">
        <v>23</v>
      </c>
      <c r="B13" s="29">
        <f>272730850/B4</f>
        <v>710.4623083375448</v>
      </c>
      <c r="C13" s="29">
        <f>254819710/C4</f>
        <v>706.1945487549712</v>
      </c>
      <c r="D13" s="29">
        <f>251392602/D4</f>
        <v>646.1006702784946</v>
      </c>
      <c r="E13" s="29">
        <f>255417640/E4</f>
        <v>623.2890992947607</v>
      </c>
      <c r="F13" s="29">
        <f>240856050/F4</f>
        <v>631.6475398228232</v>
      </c>
      <c r="G13" s="29">
        <f>218851000/G4</f>
        <v>610.8566468212432</v>
      </c>
      <c r="H13" s="29">
        <f>202420000/H4</f>
        <v>572.743066362592</v>
      </c>
      <c r="I13" s="30">
        <f>186478000/I4</f>
        <v>557.7829624312036</v>
      </c>
    </row>
    <row r="14" spans="1:9" ht="15" customHeight="1">
      <c r="A14" s="41" t="s">
        <v>20</v>
      </c>
      <c r="B14" s="41"/>
      <c r="C14" s="41"/>
      <c r="D14" s="41"/>
      <c r="E14" s="41"/>
      <c r="F14" s="41"/>
      <c r="G14" s="41"/>
      <c r="H14" s="41"/>
      <c r="I14" s="41"/>
    </row>
    <row r="15" ht="6" customHeight="1"/>
    <row r="50" spans="1:9" ht="13.5">
      <c r="A50" s="1"/>
      <c r="B50" s="2" t="s">
        <v>8</v>
      </c>
      <c r="C50" s="2" t="s">
        <v>9</v>
      </c>
      <c r="D50" s="2" t="s">
        <v>10</v>
      </c>
      <c r="E50" s="2" t="s">
        <v>11</v>
      </c>
      <c r="F50" s="2" t="s">
        <v>12</v>
      </c>
      <c r="G50" s="2" t="s">
        <v>13</v>
      </c>
      <c r="H50" s="2" t="s">
        <v>14</v>
      </c>
      <c r="I50" s="2" t="s">
        <v>15</v>
      </c>
    </row>
    <row r="51" spans="1:9" ht="13.5">
      <c r="A51" s="1" t="s">
        <v>16</v>
      </c>
      <c r="B51" s="12">
        <f>ROUND(B4/10000,0)</f>
        <v>38</v>
      </c>
      <c r="C51" s="12">
        <f aca="true" t="shared" si="5" ref="C51:I51">ROUND(C4/10000,0)</f>
        <v>36</v>
      </c>
      <c r="D51" s="12">
        <f t="shared" si="5"/>
        <v>39</v>
      </c>
      <c r="E51" s="12">
        <f t="shared" si="5"/>
        <v>41</v>
      </c>
      <c r="F51" s="12">
        <f t="shared" si="5"/>
        <v>38</v>
      </c>
      <c r="G51" s="12">
        <f t="shared" si="5"/>
        <v>36</v>
      </c>
      <c r="H51" s="12">
        <f t="shared" si="5"/>
        <v>35</v>
      </c>
      <c r="I51" s="12">
        <f t="shared" si="5"/>
        <v>33</v>
      </c>
    </row>
    <row r="52" spans="1:9" ht="13.5">
      <c r="A52" s="1" t="s">
        <v>24</v>
      </c>
      <c r="B52" s="13">
        <v>5.4683</v>
      </c>
      <c r="C52" s="13">
        <v>4.7749</v>
      </c>
      <c r="D52" s="13">
        <v>5.0951</v>
      </c>
      <c r="E52" s="13">
        <v>5.3786</v>
      </c>
      <c r="F52" s="13">
        <v>4.953</v>
      </c>
      <c r="G52" s="13">
        <v>4.6853</v>
      </c>
      <c r="H52" s="13">
        <v>6.4252</v>
      </c>
      <c r="I52" s="13">
        <v>7.2279</v>
      </c>
    </row>
    <row r="53" spans="1:9" ht="13.5">
      <c r="A53" s="1" t="s">
        <v>21</v>
      </c>
      <c r="B53" s="13">
        <f>12.23/10</f>
        <v>1.223</v>
      </c>
      <c r="C53" s="13">
        <f>17.81/10</f>
        <v>1.781</v>
      </c>
      <c r="D53" s="13">
        <f>20.28/10</f>
        <v>2.028</v>
      </c>
      <c r="E53" s="13">
        <f>28.99/10</f>
        <v>2.899</v>
      </c>
      <c r="F53" s="13">
        <f>30.44/10</f>
        <v>3.044</v>
      </c>
      <c r="G53" s="13">
        <f>24.32/10</f>
        <v>2.432</v>
      </c>
      <c r="H53" s="13">
        <f>11.58/10</f>
        <v>1.158</v>
      </c>
      <c r="I53" s="13">
        <f>10.31/10</f>
        <v>1.0310000000000001</v>
      </c>
    </row>
    <row r="54" spans="1:9" ht="13.5">
      <c r="A54" s="1" t="s">
        <v>22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>19.42/10</f>
        <v>1.9420000000000002</v>
      </c>
      <c r="I54" s="13">
        <f>37.58/10</f>
        <v>3.758</v>
      </c>
    </row>
  </sheetData>
  <sheetProtection/>
  <mergeCells count="2">
    <mergeCell ref="A1:I1"/>
    <mergeCell ref="A14:I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F12" sqref="F12"/>
    </sheetView>
  </sheetViews>
  <sheetFormatPr defaultColWidth="9.140625" defaultRowHeight="15"/>
  <sheetData>
    <row r="2" ht="13.5">
      <c r="B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2014-11-25T05:22:41Z</cp:lastPrinted>
  <dcterms:created xsi:type="dcterms:W3CDTF">2014-11-05T04:03:51Z</dcterms:created>
  <dcterms:modified xsi:type="dcterms:W3CDTF">2015-01-06T12:50:15Z</dcterms:modified>
  <cp:category/>
  <cp:version/>
  <cp:contentType/>
  <cp:contentStatus/>
</cp:coreProperties>
</file>